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YTIME\Desktop\"/>
    </mc:Choice>
  </mc:AlternateContent>
  <xr:revisionPtr revIDLastSave="0" documentId="8_{A822E6C7-31C7-4F4A-AA9D-4AA38B744782}" xr6:coauthVersionLast="47" xr6:coauthVersionMax="47" xr10:uidLastSave="{00000000-0000-0000-0000-000000000000}"/>
  <bookViews>
    <workbookView xWindow="-108" yWindow="-108" windowWidth="23256" windowHeight="12456" tabRatio="661" activeTab="2" xr2:uid="{ADA943C1-C535-4DB5-B772-4BBD49FD0A8C}"/>
  </bookViews>
  <sheets>
    <sheet name="28Ver" sheetId="1" r:id="rId1"/>
    <sheet name="29Ver (日割り料金要確認) " sheetId="6" r:id="rId2"/>
    <sheet name="30Ver (日割り料金要確認)" sheetId="3" r:id="rId3"/>
    <sheet name="31Ver (日割り料金要確認) " sheetId="5" r:id="rId4"/>
    <sheet name="（元）30ver" sheetId="2" r:id="rId5"/>
  </sheets>
  <definedNames>
    <definedName name="_xlnm.Print_Area" localSheetId="4">'（元）30ver'!$A$1:$K$36</definedName>
    <definedName name="_xlnm.Print_Area" localSheetId="0">'28Ver'!$A$1:$K$35</definedName>
    <definedName name="_xlnm.Print_Area" localSheetId="1">'29Ver (日割り料金要確認) '!$A$1:$K$36</definedName>
    <definedName name="_xlnm.Print_Area" localSheetId="2">'30Ver (日割り料金要確認)'!$A$1:$K$37</definedName>
    <definedName name="_xlnm.Print_Area" localSheetId="3">'31Ver (日割り料金要確認) 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6" l="1"/>
  <c r="I8" i="6"/>
  <c r="I8" i="1"/>
  <c r="B25" i="1"/>
  <c r="B26" i="1"/>
  <c r="B27" i="1"/>
  <c r="B28" i="1"/>
  <c r="B29" i="1"/>
  <c r="B30" i="1"/>
  <c r="C30" i="1" s="1"/>
  <c r="B31" i="1"/>
  <c r="C31" i="1" s="1"/>
  <c r="B32" i="1"/>
  <c r="C32" i="1" s="1"/>
  <c r="B33" i="1"/>
  <c r="B34" i="1"/>
  <c r="B35" i="1"/>
  <c r="B17" i="1"/>
  <c r="B18" i="1"/>
  <c r="B19" i="1"/>
  <c r="B20" i="1"/>
  <c r="B21" i="1"/>
  <c r="B22" i="1"/>
  <c r="B23" i="1"/>
  <c r="B24" i="1"/>
  <c r="C24" i="1" s="1"/>
  <c r="B9" i="1"/>
  <c r="B10" i="1"/>
  <c r="B11" i="1"/>
  <c r="B12" i="1"/>
  <c r="B13" i="1"/>
  <c r="B14" i="1"/>
  <c r="C14" i="1" s="1"/>
  <c r="B15" i="1"/>
  <c r="B16" i="1"/>
  <c r="C16" i="1" s="1"/>
  <c r="B8" i="1"/>
  <c r="B8" i="6"/>
  <c r="C11" i="1"/>
  <c r="C12" i="1"/>
  <c r="C13" i="1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9" i="3"/>
  <c r="C10" i="3"/>
  <c r="C11" i="3"/>
  <c r="C12" i="3"/>
  <c r="C13" i="3"/>
  <c r="C14" i="3"/>
  <c r="C15" i="3"/>
  <c r="B31" i="3"/>
  <c r="B32" i="3"/>
  <c r="B33" i="3"/>
  <c r="B34" i="3"/>
  <c r="B35" i="3"/>
  <c r="B36" i="3"/>
  <c r="B37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9" i="3"/>
  <c r="B10" i="3"/>
  <c r="B11" i="3"/>
  <c r="B12" i="3"/>
  <c r="B13" i="3"/>
  <c r="B8" i="3"/>
  <c r="C8" i="3"/>
  <c r="C8" i="6"/>
  <c r="J8" i="6" s="1"/>
  <c r="B8" i="5"/>
  <c r="C8" i="5"/>
  <c r="J8" i="5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8" i="5"/>
  <c r="I36" i="6"/>
  <c r="B36" i="6"/>
  <c r="C36" i="6" s="1"/>
  <c r="B35" i="6"/>
  <c r="C35" i="6" s="1"/>
  <c r="B16" i="6"/>
  <c r="C16" i="6" s="1"/>
  <c r="B29" i="6"/>
  <c r="C29" i="6" s="1"/>
  <c r="B30" i="6"/>
  <c r="C30" i="6" s="1"/>
  <c r="B31" i="6"/>
  <c r="C31" i="6" s="1"/>
  <c r="B32" i="6"/>
  <c r="C32" i="6" s="1"/>
  <c r="I29" i="6"/>
  <c r="I30" i="6"/>
  <c r="I31" i="6"/>
  <c r="I35" i="6"/>
  <c r="I34" i="6"/>
  <c r="B34" i="6"/>
  <c r="C34" i="6" s="1"/>
  <c r="I33" i="6"/>
  <c r="B33" i="6"/>
  <c r="C33" i="6" s="1"/>
  <c r="I32" i="6"/>
  <c r="I28" i="6"/>
  <c r="B28" i="6"/>
  <c r="C28" i="6" s="1"/>
  <c r="I27" i="6"/>
  <c r="B27" i="6"/>
  <c r="C27" i="6" s="1"/>
  <c r="I26" i="6"/>
  <c r="B26" i="6"/>
  <c r="C26" i="6" s="1"/>
  <c r="I25" i="6"/>
  <c r="B25" i="6"/>
  <c r="C25" i="6" s="1"/>
  <c r="I24" i="6"/>
  <c r="B24" i="6"/>
  <c r="C24" i="6" s="1"/>
  <c r="I23" i="6"/>
  <c r="B23" i="6"/>
  <c r="C23" i="6" s="1"/>
  <c r="I22" i="6"/>
  <c r="B22" i="6"/>
  <c r="C22" i="6" s="1"/>
  <c r="I21" i="6"/>
  <c r="B21" i="6"/>
  <c r="I20" i="6"/>
  <c r="B20" i="6"/>
  <c r="C20" i="6" s="1"/>
  <c r="I19" i="6"/>
  <c r="B19" i="6"/>
  <c r="C19" i="6" s="1"/>
  <c r="I18" i="6"/>
  <c r="B18" i="6"/>
  <c r="C18" i="6" s="1"/>
  <c r="I17" i="6"/>
  <c r="B17" i="6"/>
  <c r="I16" i="6"/>
  <c r="I15" i="6"/>
  <c r="B15" i="6"/>
  <c r="C15" i="6" s="1"/>
  <c r="I14" i="6"/>
  <c r="B14" i="6"/>
  <c r="I13" i="6"/>
  <c r="B13" i="6"/>
  <c r="I12" i="6"/>
  <c r="B12" i="6"/>
  <c r="C12" i="6" s="1"/>
  <c r="I11" i="6"/>
  <c r="B11" i="6"/>
  <c r="C11" i="6" s="1"/>
  <c r="I10" i="6"/>
  <c r="B10" i="6"/>
  <c r="C10" i="6" s="1"/>
  <c r="B9" i="6"/>
  <c r="C8" i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8" i="3"/>
  <c r="B38" i="5"/>
  <c r="C38" i="5" s="1"/>
  <c r="B9" i="5"/>
  <c r="C9" i="5" s="1"/>
  <c r="J9" i="5" s="1"/>
  <c r="B10" i="5"/>
  <c r="C10" i="5" s="1"/>
  <c r="J10" i="5" s="1"/>
  <c r="B11" i="5"/>
  <c r="C11" i="5" s="1"/>
  <c r="J11" i="5" s="1"/>
  <c r="B12" i="5"/>
  <c r="C12" i="5" s="1"/>
  <c r="J12" i="5" s="1"/>
  <c r="B13" i="5"/>
  <c r="C13" i="5" s="1"/>
  <c r="J13" i="5" s="1"/>
  <c r="B14" i="5"/>
  <c r="C14" i="5" s="1"/>
  <c r="J14" i="5" s="1"/>
  <c r="B15" i="5"/>
  <c r="C15" i="5" s="1"/>
  <c r="J15" i="5" s="1"/>
  <c r="B16" i="5"/>
  <c r="C16" i="5" s="1"/>
  <c r="J16" i="5" s="1"/>
  <c r="B17" i="5"/>
  <c r="C17" i="5" s="1"/>
  <c r="J17" i="5" s="1"/>
  <c r="B18" i="5"/>
  <c r="C18" i="5" s="1"/>
  <c r="J18" i="5" s="1"/>
  <c r="B19" i="5"/>
  <c r="C19" i="5" s="1"/>
  <c r="J19" i="5" s="1"/>
  <c r="B20" i="5"/>
  <c r="C20" i="5" s="1"/>
  <c r="J20" i="5" s="1"/>
  <c r="B21" i="5"/>
  <c r="C21" i="5" s="1"/>
  <c r="J21" i="5" s="1"/>
  <c r="B22" i="5"/>
  <c r="C22" i="5" s="1"/>
  <c r="J22" i="5" s="1"/>
  <c r="B23" i="5"/>
  <c r="C23" i="5" s="1"/>
  <c r="J23" i="5" s="1"/>
  <c r="B24" i="5"/>
  <c r="C24" i="5" s="1"/>
  <c r="J24" i="5" s="1"/>
  <c r="B25" i="5"/>
  <c r="C25" i="5" s="1"/>
  <c r="J25" i="5" s="1"/>
  <c r="B26" i="5"/>
  <c r="C26" i="5" s="1"/>
  <c r="J26" i="5" s="1"/>
  <c r="B27" i="5"/>
  <c r="C27" i="5" s="1"/>
  <c r="J27" i="5" s="1"/>
  <c r="B28" i="5"/>
  <c r="C28" i="5" s="1"/>
  <c r="J28" i="5" s="1"/>
  <c r="B29" i="5"/>
  <c r="C29" i="5" s="1"/>
  <c r="J29" i="5" s="1"/>
  <c r="B30" i="5"/>
  <c r="C30" i="5" s="1"/>
  <c r="J30" i="5" s="1"/>
  <c r="B31" i="5"/>
  <c r="C31" i="5" s="1"/>
  <c r="J31" i="5" s="1"/>
  <c r="B32" i="5"/>
  <c r="C32" i="5" s="1"/>
  <c r="J32" i="5" s="1"/>
  <c r="B33" i="5"/>
  <c r="C33" i="5" s="1"/>
  <c r="J33" i="5" s="1"/>
  <c r="B34" i="5"/>
  <c r="C34" i="5" s="1"/>
  <c r="J34" i="5" s="1"/>
  <c r="B35" i="5"/>
  <c r="C35" i="5" s="1"/>
  <c r="J35" i="5" s="1"/>
  <c r="B36" i="5"/>
  <c r="C36" i="5" s="1"/>
  <c r="J36" i="5" s="1"/>
  <c r="B37" i="5"/>
  <c r="C37" i="5" s="1"/>
  <c r="J37" i="5" s="1"/>
  <c r="I9" i="2"/>
  <c r="C10" i="1"/>
  <c r="C9" i="1"/>
  <c r="I9" i="1"/>
  <c r="C1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C18" i="1"/>
  <c r="C19" i="1"/>
  <c r="C20" i="1"/>
  <c r="C21" i="1"/>
  <c r="C22" i="1"/>
  <c r="C23" i="1"/>
  <c r="C25" i="1"/>
  <c r="C26" i="1"/>
  <c r="C28" i="1"/>
  <c r="C27" i="1"/>
  <c r="C29" i="1"/>
  <c r="C33" i="1"/>
  <c r="C34" i="1"/>
  <c r="C35" i="1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7" i="2"/>
  <c r="I6" i="2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B19" i="2"/>
  <c r="C19" i="2" s="1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B12" i="2"/>
  <c r="C12" i="2" s="1"/>
  <c r="B11" i="2"/>
  <c r="C11" i="2" s="1"/>
  <c r="B10" i="2"/>
  <c r="C10" i="2" s="1"/>
  <c r="B9" i="2"/>
  <c r="C9" i="2" s="1"/>
  <c r="B8" i="2"/>
  <c r="B7" i="2"/>
  <c r="C7" i="2" s="1"/>
  <c r="B6" i="2"/>
  <c r="C6" i="2" s="1"/>
  <c r="I36" i="2"/>
  <c r="B36" i="2"/>
  <c r="C36" i="2" s="1"/>
  <c r="J8" i="3" l="1"/>
  <c r="J9" i="2"/>
  <c r="J20" i="6"/>
  <c r="J24" i="6"/>
  <c r="J28" i="6"/>
  <c r="J35" i="6"/>
  <c r="J12" i="2"/>
  <c r="J20" i="2"/>
  <c r="J28" i="2"/>
  <c r="J21" i="2"/>
  <c r="J29" i="2"/>
  <c r="J36" i="2"/>
  <c r="J12" i="6"/>
  <c r="J16" i="6"/>
  <c r="J30" i="6"/>
  <c r="J36" i="6"/>
  <c r="J32" i="6"/>
  <c r="J15" i="2"/>
  <c r="J23" i="2"/>
  <c r="J31" i="2"/>
  <c r="J10" i="2"/>
  <c r="J32" i="2"/>
  <c r="J16" i="2"/>
  <c r="J24" i="2"/>
  <c r="J35" i="3"/>
  <c r="J10" i="1"/>
  <c r="J18" i="1"/>
  <c r="J26" i="1"/>
  <c r="J34" i="1"/>
  <c r="J33" i="6"/>
  <c r="J17" i="2"/>
  <c r="J23" i="1"/>
  <c r="J31" i="1"/>
  <c r="J16" i="1"/>
  <c r="J24" i="1"/>
  <c r="J15" i="1"/>
  <c r="J19" i="2"/>
  <c r="J27" i="2"/>
  <c r="J35" i="2"/>
  <c r="J8" i="1"/>
  <c r="J30" i="1"/>
  <c r="J11" i="1"/>
  <c r="J19" i="1"/>
  <c r="J27" i="1"/>
  <c r="C8" i="2"/>
  <c r="J8" i="2" s="1"/>
  <c r="C17" i="6"/>
  <c r="J17" i="6" s="1"/>
  <c r="C9" i="6"/>
  <c r="J9" i="6" s="1"/>
  <c r="J12" i="1"/>
  <c r="J20" i="1"/>
  <c r="J28" i="1"/>
  <c r="J18" i="6"/>
  <c r="J22" i="6"/>
  <c r="J26" i="6"/>
  <c r="J10" i="6"/>
  <c r="J34" i="6"/>
  <c r="J22" i="1"/>
  <c r="J19" i="6"/>
  <c r="J23" i="6"/>
  <c r="J27" i="6"/>
  <c r="C14" i="6"/>
  <c r="J14" i="6" s="1"/>
  <c r="J11" i="6"/>
  <c r="J15" i="6"/>
  <c r="C21" i="6"/>
  <c r="J21" i="6" s="1"/>
  <c r="C13" i="6"/>
  <c r="J13" i="6" s="1"/>
  <c r="J35" i="1"/>
  <c r="J25" i="6"/>
  <c r="J13" i="1"/>
  <c r="J17" i="1"/>
  <c r="J21" i="1"/>
  <c r="J25" i="1"/>
  <c r="J29" i="1"/>
  <c r="J33" i="1"/>
  <c r="J9" i="1"/>
  <c r="C15" i="1" s="1"/>
  <c r="J31" i="6"/>
  <c r="J29" i="6"/>
  <c r="J36" i="3"/>
  <c r="J10" i="3"/>
  <c r="J12" i="3"/>
  <c r="J14" i="3"/>
  <c r="J16" i="3"/>
  <c r="J18" i="3"/>
  <c r="J20" i="3"/>
  <c r="J22" i="3"/>
  <c r="J24" i="3"/>
  <c r="J26" i="3"/>
  <c r="J28" i="3"/>
  <c r="J30" i="3"/>
  <c r="J32" i="3"/>
  <c r="J34" i="3"/>
  <c r="J9" i="3"/>
  <c r="J11" i="3"/>
  <c r="J13" i="3"/>
  <c r="J15" i="3"/>
  <c r="J17" i="3"/>
  <c r="J19" i="3"/>
  <c r="J21" i="3"/>
  <c r="J23" i="3"/>
  <c r="J25" i="3"/>
  <c r="J27" i="3"/>
  <c r="J29" i="3"/>
  <c r="J31" i="3"/>
  <c r="J33" i="3"/>
  <c r="J37" i="3"/>
  <c r="J14" i="1"/>
  <c r="J32" i="1"/>
  <c r="J25" i="2"/>
  <c r="J33" i="2"/>
  <c r="J6" i="2"/>
  <c r="J18" i="2"/>
  <c r="J26" i="2"/>
  <c r="J34" i="2"/>
  <c r="J22" i="2"/>
  <c r="J30" i="2"/>
  <c r="J7" i="2"/>
  <c r="J13" i="2"/>
  <c r="J11" i="2"/>
  <c r="J14" i="2" l="1"/>
</calcChain>
</file>

<file path=xl/sharedStrings.xml><?xml version="1.0" encoding="utf-8"?>
<sst xmlns="http://schemas.openxmlformats.org/spreadsheetml/2006/main" count="71" uniqueCount="26">
  <si>
    <t>Anytime月会費</t>
    <rPh sb="7" eb="8">
      <t>ツキ</t>
    </rPh>
    <rPh sb="8" eb="10">
      <t>カイヒ</t>
    </rPh>
    <phoneticPr fontId="3"/>
  </si>
  <si>
    <t>Private locker</t>
    <phoneticPr fontId="3"/>
  </si>
  <si>
    <t>日</t>
    <rPh sb="0" eb="1">
      <t>ヒ</t>
    </rPh>
    <phoneticPr fontId="4"/>
  </si>
  <si>
    <t>日割り料金</t>
    <rPh sb="0" eb="2">
      <t>ヒワ</t>
    </rPh>
    <rPh sb="3" eb="5">
      <t>リョウキン</t>
    </rPh>
    <phoneticPr fontId="4"/>
  </si>
  <si>
    <t>合計金額</t>
    <rPh sb="0" eb="4">
      <t>ゴウケイキンガク</t>
    </rPh>
    <phoneticPr fontId="3"/>
  </si>
  <si>
    <t>12月月会費</t>
    <rPh sb="2" eb="3">
      <t>ガツ</t>
    </rPh>
    <rPh sb="3" eb="6">
      <t>ツキカイヒ</t>
    </rPh>
    <phoneticPr fontId="3"/>
  </si>
  <si>
    <t>◇初月月会費日割り表　（30日ver）</t>
    <rPh sb="1" eb="3">
      <t>ショゲツ</t>
    </rPh>
    <rPh sb="3" eb="4">
      <t>ツキ</t>
    </rPh>
    <rPh sb="4" eb="6">
      <t>カイヒ</t>
    </rPh>
    <rPh sb="6" eb="8">
      <t>ヒワ</t>
    </rPh>
    <rPh sb="9" eb="10">
      <t>ヒョウ</t>
    </rPh>
    <rPh sb="14" eb="15">
      <t>ヒ</t>
    </rPh>
    <phoneticPr fontId="4"/>
  </si>
  <si>
    <t>セキュリティキー</t>
    <phoneticPr fontId="3"/>
  </si>
  <si>
    <t>初期費用合計金額</t>
    <rPh sb="0" eb="4">
      <t>ショキヒヨウ</t>
    </rPh>
    <rPh sb="4" eb="8">
      <t>ゴウケイキンガク</t>
    </rPh>
    <phoneticPr fontId="3"/>
  </si>
  <si>
    <t>初期費用合計金額</t>
    <rPh sb="4" eb="8">
      <t>ゴウケイキンガク</t>
    </rPh>
    <phoneticPr fontId="3"/>
  </si>
  <si>
    <t>※当店の月額料金：</t>
    <rPh sb="1" eb="3">
      <t>トウテン</t>
    </rPh>
    <rPh sb="4" eb="8">
      <t>ゲツガクリョウキン</t>
    </rPh>
    <phoneticPr fontId="3"/>
  </si>
  <si>
    <t>※契約ロッカー月額料金：</t>
    <rPh sb="1" eb="3">
      <t>ケイヤク</t>
    </rPh>
    <rPh sb="7" eb="9">
      <t>ゲツガク</t>
    </rPh>
    <rPh sb="9" eb="11">
      <t>リョウキン</t>
    </rPh>
    <phoneticPr fontId="3"/>
  </si>
  <si>
    <t>下表参照</t>
    <rPh sb="0" eb="2">
      <t>シタヒョウ</t>
    </rPh>
    <rPh sb="2" eb="4">
      <t>サンショウ</t>
    </rPh>
    <phoneticPr fontId="3"/>
  </si>
  <si>
    <t>今月分の会費</t>
    <rPh sb="0" eb="3">
      <t>コンゲツブン</t>
    </rPh>
    <rPh sb="4" eb="6">
      <t>カイヒ</t>
    </rPh>
    <phoneticPr fontId="4"/>
  </si>
  <si>
    <t>今月分の
ロッカー料</t>
    <rPh sb="0" eb="3">
      <t>コンゲツブン</t>
    </rPh>
    <rPh sb="9" eb="10">
      <t>リョウ</t>
    </rPh>
    <phoneticPr fontId="4"/>
  </si>
  <si>
    <t>■キャンペーン日割り表</t>
    <rPh sb="7" eb="9">
      <t>ヒワ</t>
    </rPh>
    <rPh sb="10" eb="11">
      <t>ヒョウ</t>
    </rPh>
    <phoneticPr fontId="3"/>
  </si>
  <si>
    <t>② 今月分の会費（日割り計算）：</t>
    <rPh sb="2" eb="5">
      <t>コンゲツブン</t>
    </rPh>
    <rPh sb="3" eb="5">
      <t>ガツブン</t>
    </rPh>
    <rPh sb="6" eb="8">
      <t>カイヒ</t>
    </rPh>
    <rPh sb="9" eb="11">
      <t>ヒワ</t>
    </rPh>
    <rPh sb="12" eb="14">
      <t>ケイサン</t>
    </rPh>
    <phoneticPr fontId="3"/>
  </si>
  <si>
    <t>① セキュリティキー発行手数料：</t>
    <rPh sb="10" eb="15">
      <t>ハッコウテスウリョウ</t>
    </rPh>
    <phoneticPr fontId="3"/>
  </si>
  <si>
    <t>③ 翌月分月会費：</t>
    <rPh sb="2" eb="4">
      <t>ヨクゲツ</t>
    </rPh>
    <rPh sb="4" eb="5">
      <t>ブン</t>
    </rPh>
    <rPh sb="5" eb="8">
      <t>ツキカイヒ</t>
    </rPh>
    <phoneticPr fontId="3"/>
  </si>
  <si>
    <t>■ロッカーもご契約の場合</t>
    <rPh sb="7" eb="9">
      <t>ケイヤク</t>
    </rPh>
    <rPh sb="10" eb="12">
      <t>バアイ</t>
    </rPh>
    <phoneticPr fontId="3"/>
  </si>
  <si>
    <t>★キャンペーン日割り表　～～入会時にお支払い頂く初期費用はコチラです～～★</t>
    <rPh sb="7" eb="9">
      <t>ヒワ</t>
    </rPh>
    <rPh sb="10" eb="11">
      <t>ヒョウ</t>
    </rPh>
    <rPh sb="14" eb="17">
      <t>ニュウカイジ</t>
    </rPh>
    <rPh sb="19" eb="21">
      <t>シハラ</t>
    </rPh>
    <rPh sb="22" eb="23">
      <t xml:space="preserve">イタダク </t>
    </rPh>
    <rPh sb="24" eb="26">
      <t>ショキ</t>
    </rPh>
    <rPh sb="26" eb="28">
      <t>ヒヨウ</t>
    </rPh>
    <phoneticPr fontId="4"/>
  </si>
  <si>
    <t>①セキュリティーキー発行手数料：</t>
    <rPh sb="10" eb="15">
      <t xml:space="preserve">ハッコウテスウリョウ </t>
    </rPh>
    <phoneticPr fontId="3"/>
  </si>
  <si>
    <t>① セキュリティーキー発行手数料：</t>
    <rPh sb="11" eb="16">
      <t xml:space="preserve">ハッコウテスウリョウ </t>
    </rPh>
    <phoneticPr fontId="3"/>
  </si>
  <si>
    <t>★キャンペーン日割り表　～～入会時にお支払い頂く初期費用はコチラです〜～★</t>
    <rPh sb="7" eb="9">
      <t>ヒワ</t>
    </rPh>
    <rPh sb="10" eb="11">
      <t>ヒョウ</t>
    </rPh>
    <rPh sb="14" eb="17">
      <t>ニュウカイジ</t>
    </rPh>
    <rPh sb="19" eb="21">
      <t>シハラ</t>
    </rPh>
    <rPh sb="22" eb="23">
      <t xml:space="preserve">イタダク </t>
    </rPh>
    <rPh sb="24" eb="26">
      <t>ショキ</t>
    </rPh>
    <rPh sb="26" eb="28">
      <t>ヒヨウ</t>
    </rPh>
    <phoneticPr fontId="4"/>
  </si>
  <si>
    <t>★キャンペーン日割り表　～～入会時にお支払い頂く初期費用はコチラです。～～★</t>
    <rPh sb="7" eb="9">
      <t>ヒワ</t>
    </rPh>
    <rPh sb="10" eb="11">
      <t>ヒョウ</t>
    </rPh>
    <rPh sb="14" eb="17">
      <t>ニュウカイジ</t>
    </rPh>
    <rPh sb="19" eb="21">
      <t>シハラ</t>
    </rPh>
    <rPh sb="22" eb="23">
      <t xml:space="preserve">イタダク </t>
    </rPh>
    <rPh sb="24" eb="26">
      <t>ショキ</t>
    </rPh>
    <rPh sb="26" eb="28">
      <t>ヒヨウ</t>
    </rPh>
    <phoneticPr fontId="4"/>
  </si>
  <si>
    <t>日割り料金</t>
    <rPh sb="0" eb="2">
      <t>ヒワ</t>
    </rPh>
    <rPh sb="3" eb="5">
      <t>リョウキン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</si>
</sst>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7030A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0" borderId="0" xfId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176" fontId="5" fillId="0" borderId="1" xfId="1" applyNumberFormat="1" applyFont="1" applyBorder="1">
      <alignment vertical="center"/>
    </xf>
    <xf numFmtId="0" fontId="5" fillId="0" borderId="1" xfId="1" applyFont="1" applyBorder="1">
      <alignment vertical="center"/>
    </xf>
    <xf numFmtId="0" fontId="6" fillId="0" borderId="0" xfId="1" applyFont="1">
      <alignment vertical="center"/>
    </xf>
    <xf numFmtId="177" fontId="5" fillId="3" borderId="2" xfId="1" applyNumberFormat="1" applyFont="1" applyFill="1" applyBorder="1" applyProtection="1">
      <alignment vertical="center"/>
      <protection locked="0"/>
    </xf>
    <xf numFmtId="0" fontId="1" fillId="2" borderId="0" xfId="1" applyFill="1">
      <alignment vertical="center"/>
    </xf>
    <xf numFmtId="0" fontId="1" fillId="2" borderId="2" xfId="1" applyFill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176" fontId="5" fillId="4" borderId="2" xfId="1" applyNumberFormat="1" applyFont="1" applyFill="1" applyBorder="1">
      <alignment vertical="center"/>
    </xf>
    <xf numFmtId="176" fontId="7" fillId="0" borderId="0" xfId="1" applyNumberFormat="1" applyFont="1">
      <alignment vertical="center"/>
    </xf>
    <xf numFmtId="0" fontId="1" fillId="2" borderId="2" xfId="1" applyFill="1" applyBorder="1" applyAlignment="1">
      <alignment horizontal="center" vertical="center" shrinkToFit="1"/>
    </xf>
    <xf numFmtId="176" fontId="5" fillId="2" borderId="2" xfId="1" applyNumberFormat="1" applyFont="1" applyFill="1" applyBorder="1">
      <alignment vertical="center"/>
    </xf>
    <xf numFmtId="176" fontId="6" fillId="0" borderId="0" xfId="1" applyNumberFormat="1" applyFont="1">
      <alignment vertical="center"/>
    </xf>
    <xf numFmtId="177" fontId="7" fillId="3" borderId="2" xfId="1" applyNumberFormat="1" applyFont="1" applyFill="1" applyBorder="1">
      <alignment vertical="center"/>
    </xf>
    <xf numFmtId="176" fontId="5" fillId="0" borderId="2" xfId="1" applyNumberFormat="1" applyFont="1" applyBorder="1">
      <alignment vertical="center"/>
    </xf>
    <xf numFmtId="177" fontId="8" fillId="0" borderId="0" xfId="1" applyNumberFormat="1" applyFont="1" applyProtection="1">
      <alignment vertical="center"/>
      <protection locked="0"/>
    </xf>
    <xf numFmtId="177" fontId="7" fillId="0" borderId="0" xfId="1" applyNumberFormat="1" applyFont="1">
      <alignment vertical="center"/>
    </xf>
    <xf numFmtId="0" fontId="8" fillId="0" borderId="0" xfId="1" applyFont="1">
      <alignment vertical="center"/>
    </xf>
    <xf numFmtId="176" fontId="9" fillId="0" borderId="0" xfId="1" applyNumberFormat="1" applyFont="1">
      <alignment vertical="center"/>
    </xf>
    <xf numFmtId="0" fontId="12" fillId="0" borderId="0" xfId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1" fillId="0" borderId="0" xfId="1" applyFont="1">
      <alignment vertical="center"/>
    </xf>
    <xf numFmtId="0" fontId="11" fillId="0" borderId="0" xfId="0" applyFont="1">
      <alignment vertical="center"/>
    </xf>
    <xf numFmtId="0" fontId="11" fillId="6" borderId="2" xfId="1" applyFont="1" applyFill="1" applyBorder="1" applyAlignment="1">
      <alignment horizontal="center" vertical="center"/>
    </xf>
    <xf numFmtId="0" fontId="11" fillId="7" borderId="2" xfId="1" applyFont="1" applyFill="1" applyBorder="1" applyAlignment="1">
      <alignment horizontal="center" vertical="center"/>
    </xf>
    <xf numFmtId="0" fontId="11" fillId="7" borderId="2" xfId="1" applyFont="1" applyFill="1" applyBorder="1" applyAlignment="1">
      <alignment horizontal="center" vertical="center" wrapText="1"/>
    </xf>
    <xf numFmtId="0" fontId="1" fillId="0" borderId="0" xfId="1" applyAlignment="1">
      <alignment horizontal="centerContinuous" vertical="center"/>
    </xf>
    <xf numFmtId="176" fontId="5" fillId="0" borderId="0" xfId="1" applyNumberFormat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3" fillId="2" borderId="0" xfId="1" applyFont="1" applyFill="1" applyAlignment="1">
      <alignment horizontal="centerContinuous" vertical="center"/>
    </xf>
    <xf numFmtId="177" fontId="10" fillId="0" borderId="0" xfId="1" applyNumberFormat="1" applyFont="1" applyAlignment="1">
      <alignment horizontal="center" vertical="center" shrinkToFit="1"/>
    </xf>
    <xf numFmtId="177" fontId="12" fillId="6" borderId="6" xfId="1" applyNumberFormat="1" applyFont="1" applyFill="1" applyBorder="1" applyProtection="1">
      <alignment vertical="center"/>
      <protection locked="0"/>
    </xf>
    <xf numFmtId="177" fontId="12" fillId="6" borderId="7" xfId="1" applyNumberFormat="1" applyFont="1" applyFill="1" applyBorder="1" applyProtection="1">
      <alignment vertical="center"/>
      <protection locked="0"/>
    </xf>
    <xf numFmtId="176" fontId="9" fillId="6" borderId="6" xfId="1" applyNumberFormat="1" applyFont="1" applyFill="1" applyBorder="1">
      <alignment vertical="center"/>
    </xf>
    <xf numFmtId="0" fontId="1" fillId="6" borderId="6" xfId="1" applyFill="1" applyBorder="1" applyAlignment="1">
      <alignment vertical="center" shrinkToFit="1"/>
    </xf>
    <xf numFmtId="0" fontId="1" fillId="6" borderId="6" xfId="1" applyFill="1" applyBorder="1">
      <alignment vertical="center"/>
    </xf>
    <xf numFmtId="0" fontId="9" fillId="6" borderId="8" xfId="1" applyFont="1" applyFill="1" applyBorder="1">
      <alignment vertical="center"/>
    </xf>
    <xf numFmtId="0" fontId="1" fillId="6" borderId="8" xfId="1" applyFill="1" applyBorder="1" applyAlignment="1">
      <alignment vertical="center" shrinkToFit="1"/>
    </xf>
    <xf numFmtId="0" fontId="1" fillId="6" borderId="8" xfId="1" applyFill="1" applyBorder="1">
      <alignment vertical="center"/>
    </xf>
    <xf numFmtId="176" fontId="9" fillId="6" borderId="7" xfId="1" applyNumberFormat="1" applyFont="1" applyFill="1" applyBorder="1">
      <alignment vertical="center"/>
    </xf>
    <xf numFmtId="176" fontId="7" fillId="6" borderId="7" xfId="1" applyNumberFormat="1" applyFont="1" applyFill="1" applyBorder="1">
      <alignment vertical="center"/>
    </xf>
    <xf numFmtId="0" fontId="1" fillId="6" borderId="7" xfId="1" applyFill="1" applyBorder="1">
      <alignment vertical="center"/>
    </xf>
    <xf numFmtId="176" fontId="5" fillId="6" borderId="2" xfId="1" applyNumberFormat="1" applyFont="1" applyFill="1" applyBorder="1" applyAlignment="1">
      <alignment horizontal="right" vertical="center" indent="2"/>
    </xf>
    <xf numFmtId="176" fontId="5" fillId="6" borderId="2" xfId="1" applyNumberFormat="1" applyFont="1" applyFill="1" applyBorder="1" applyAlignment="1">
      <alignment horizontal="right" vertical="center" indent="3"/>
    </xf>
    <xf numFmtId="177" fontId="1" fillId="0" borderId="0" xfId="1" applyNumberFormat="1">
      <alignment vertical="center"/>
    </xf>
    <xf numFmtId="0" fontId="12" fillId="0" borderId="0" xfId="1" applyFont="1" applyAlignment="1">
      <alignment horizontal="left" vertical="center" shrinkToFit="1"/>
    </xf>
    <xf numFmtId="0" fontId="12" fillId="6" borderId="6" xfId="1" applyFont="1" applyFill="1" applyBorder="1" applyAlignment="1">
      <alignment horizontal="left" vertical="center" shrinkToFit="1"/>
    </xf>
    <xf numFmtId="0" fontId="12" fillId="6" borderId="7" xfId="1" applyFont="1" applyFill="1" applyBorder="1" applyAlignment="1">
      <alignment horizontal="left" vertical="center" shrinkToFit="1"/>
    </xf>
    <xf numFmtId="177" fontId="10" fillId="5" borderId="6" xfId="1" applyNumberFormat="1" applyFont="1" applyFill="1" applyBorder="1" applyAlignment="1">
      <alignment horizontal="center" vertical="center" shrinkToFit="1"/>
    </xf>
    <xf numFmtId="176" fontId="10" fillId="5" borderId="8" xfId="1" applyNumberFormat="1" applyFont="1" applyFill="1" applyBorder="1" applyAlignment="1">
      <alignment horizontal="center" vertical="center" shrinkToFit="1"/>
    </xf>
    <xf numFmtId="177" fontId="10" fillId="5" borderId="7" xfId="1" applyNumberFormat="1" applyFont="1" applyFill="1" applyBorder="1" applyAlignment="1">
      <alignment horizontal="center" vertical="center" shrinkToFit="1"/>
    </xf>
    <xf numFmtId="0" fontId="10" fillId="5" borderId="3" xfId="1" applyFont="1" applyFill="1" applyBorder="1" applyAlignment="1">
      <alignment horizontal="center" vertical="center" shrinkToFit="1"/>
    </xf>
    <xf numFmtId="0" fontId="10" fillId="5" borderId="5" xfId="1" applyFont="1" applyFill="1" applyBorder="1" applyAlignment="1">
      <alignment horizontal="center" vertical="center" shrinkToFit="1"/>
    </xf>
    <xf numFmtId="0" fontId="10" fillId="5" borderId="4" xfId="1" applyFont="1" applyFill="1" applyBorder="1" applyAlignment="1">
      <alignment horizontal="center" vertical="center" shrinkToFit="1"/>
    </xf>
    <xf numFmtId="176" fontId="5" fillId="2" borderId="3" xfId="1" applyNumberFormat="1" applyFont="1" applyFill="1" applyBorder="1" applyAlignment="1">
      <alignment horizontal="right" vertical="center" indent="4"/>
    </xf>
    <xf numFmtId="176" fontId="5" fillId="2" borderId="5" xfId="1" applyNumberFormat="1" applyFont="1" applyFill="1" applyBorder="1" applyAlignment="1">
      <alignment horizontal="right" vertical="center" indent="4"/>
    </xf>
    <xf numFmtId="176" fontId="5" fillId="2" borderId="4" xfId="1" applyNumberFormat="1" applyFont="1" applyFill="1" applyBorder="1" applyAlignment="1">
      <alignment horizontal="right" vertical="center" indent="4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7" fontId="10" fillId="5" borderId="8" xfId="2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3" xfId="1" xr:uid="{952E2DF0-DEF4-4D4A-8549-C3302FD4E582}"/>
  </cellStyles>
  <dxfs count="0"/>
  <tableStyles count="0" defaultTableStyle="TableStyleMedium2" defaultPivotStyle="PivotStyleLight16"/>
  <colors>
    <mruColors>
      <color rgb="FFCCCCFF"/>
      <color rgb="FFFF6600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41413</xdr:colOff>
      <xdr:row>4</xdr:row>
      <xdr:rowOff>29581</xdr:rowOff>
    </xdr:from>
    <xdr:to>
      <xdr:col>5</xdr:col>
      <xdr:colOff>66261</xdr:colOff>
      <xdr:row>6</xdr:row>
      <xdr:rowOff>84009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55DCA639-C1CA-4A05-B88C-232F21C3D788}"/>
            </a:ext>
          </a:extLst>
        </xdr:cNvPr>
        <xdr:cNvSpPr/>
      </xdr:nvSpPr>
      <xdr:spPr>
        <a:xfrm>
          <a:off x="2410239" y="1396211"/>
          <a:ext cx="1316935" cy="501689"/>
        </a:xfrm>
        <a:prstGeom prst="down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7030A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41413</xdr:colOff>
      <xdr:row>4</xdr:row>
      <xdr:rowOff>29581</xdr:rowOff>
    </xdr:from>
    <xdr:to>
      <xdr:col>5</xdr:col>
      <xdr:colOff>66261</xdr:colOff>
      <xdr:row>6</xdr:row>
      <xdr:rowOff>84009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50D95BB-EFFD-4CED-AE69-BA1198389B72}"/>
            </a:ext>
          </a:extLst>
        </xdr:cNvPr>
        <xdr:cNvSpPr/>
      </xdr:nvSpPr>
      <xdr:spPr>
        <a:xfrm>
          <a:off x="2413138" y="1391656"/>
          <a:ext cx="1320248" cy="502103"/>
        </a:xfrm>
        <a:prstGeom prst="down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7030A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</a:t>
          </a:r>
        </a:p>
      </xdr:txBody>
    </xdr:sp>
    <xdr:clientData/>
  </xdr:twoCellAnchor>
  <xdr:twoCellAnchor>
    <xdr:from>
      <xdr:col>12</xdr:col>
      <xdr:colOff>347382</xdr:colOff>
      <xdr:row>7</xdr:row>
      <xdr:rowOff>1</xdr:rowOff>
    </xdr:from>
    <xdr:to>
      <xdr:col>18</xdr:col>
      <xdr:colOff>22411</xdr:colOff>
      <xdr:row>11</xdr:row>
      <xdr:rowOff>168088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A8034DD-481B-4DA8-96F5-4D7FB63EC16B}"/>
            </a:ext>
          </a:extLst>
        </xdr:cNvPr>
        <xdr:cNvSpPr txBox="1"/>
      </xdr:nvSpPr>
      <xdr:spPr>
        <a:xfrm>
          <a:off x="8796617" y="2218766"/>
          <a:ext cx="3709147" cy="137832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この計算シートを初めて使う際は、実際の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Membr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システムの料金シミュレーションと合っているか確認してください。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合っていれば、この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コメント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図形を削除してください。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本井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41413</xdr:colOff>
      <xdr:row>4</xdr:row>
      <xdr:rowOff>29581</xdr:rowOff>
    </xdr:from>
    <xdr:to>
      <xdr:col>5</xdr:col>
      <xdr:colOff>66261</xdr:colOff>
      <xdr:row>6</xdr:row>
      <xdr:rowOff>84009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E4C05A2-E15D-4011-BE81-87B78A01A68F}"/>
            </a:ext>
          </a:extLst>
        </xdr:cNvPr>
        <xdr:cNvSpPr/>
      </xdr:nvSpPr>
      <xdr:spPr>
        <a:xfrm>
          <a:off x="2413138" y="1391656"/>
          <a:ext cx="1320248" cy="502103"/>
        </a:xfrm>
        <a:prstGeom prst="down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7030A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</a:t>
          </a:r>
        </a:p>
      </xdr:txBody>
    </xdr:sp>
    <xdr:clientData/>
  </xdr:twoCellAnchor>
  <xdr:twoCellAnchor>
    <xdr:from>
      <xdr:col>12</xdr:col>
      <xdr:colOff>369794</xdr:colOff>
      <xdr:row>5</xdr:row>
      <xdr:rowOff>134471</xdr:rowOff>
    </xdr:from>
    <xdr:to>
      <xdr:col>17</xdr:col>
      <xdr:colOff>672353</xdr:colOff>
      <xdr:row>9</xdr:row>
      <xdr:rowOff>201705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E589335-7438-491F-9686-6B128A8F41E8}"/>
            </a:ext>
          </a:extLst>
        </xdr:cNvPr>
        <xdr:cNvSpPr txBox="1"/>
      </xdr:nvSpPr>
      <xdr:spPr>
        <a:xfrm>
          <a:off x="8875059" y="1647265"/>
          <a:ext cx="3720353" cy="137832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この計算シートを初めて使う際は、実際の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Membr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システムの料金シミュレーションと合っているか確認してください。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合っていれば、この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コメント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図形を削除してください。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本井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41413</xdr:colOff>
      <xdr:row>4</xdr:row>
      <xdr:rowOff>29581</xdr:rowOff>
    </xdr:from>
    <xdr:to>
      <xdr:col>5</xdr:col>
      <xdr:colOff>66261</xdr:colOff>
      <xdr:row>6</xdr:row>
      <xdr:rowOff>84009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004568B-5CD1-4F46-A00A-5205425EAD93}"/>
            </a:ext>
          </a:extLst>
        </xdr:cNvPr>
        <xdr:cNvSpPr/>
      </xdr:nvSpPr>
      <xdr:spPr>
        <a:xfrm>
          <a:off x="2413138" y="1391656"/>
          <a:ext cx="1320248" cy="502103"/>
        </a:xfrm>
        <a:prstGeom prst="down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7030A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</a:t>
          </a:r>
        </a:p>
      </xdr:txBody>
    </xdr:sp>
    <xdr:clientData/>
  </xdr:twoCellAnchor>
  <xdr:twoCellAnchor>
    <xdr:from>
      <xdr:col>12</xdr:col>
      <xdr:colOff>549087</xdr:colOff>
      <xdr:row>5</xdr:row>
      <xdr:rowOff>112060</xdr:rowOff>
    </xdr:from>
    <xdr:to>
      <xdr:col>18</xdr:col>
      <xdr:colOff>168087</xdr:colOff>
      <xdr:row>9</xdr:row>
      <xdr:rowOff>179294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D059BF-1E0C-442A-911D-7D5EB212AD5C}"/>
            </a:ext>
          </a:extLst>
        </xdr:cNvPr>
        <xdr:cNvSpPr txBox="1"/>
      </xdr:nvSpPr>
      <xdr:spPr>
        <a:xfrm>
          <a:off x="9054352" y="1624854"/>
          <a:ext cx="3720353" cy="137832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この計算シートを初めて使う際は、実際の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Membr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システムの料金シミュレーションと合っているか確認してください。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合っていれば、この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コメント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図形を削除してください。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本井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773205</xdr:colOff>
      <xdr:row>5</xdr:row>
      <xdr:rowOff>67235</xdr:rowOff>
    </xdr:from>
    <xdr:to>
      <xdr:col>9</xdr:col>
      <xdr:colOff>470647</xdr:colOff>
      <xdr:row>9</xdr:row>
      <xdr:rowOff>201706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6C7B3-D5A9-4197-A8A4-C2C08CE60649}"/>
            </a:ext>
          </a:extLst>
        </xdr:cNvPr>
        <xdr:cNvSpPr txBox="1"/>
      </xdr:nvSpPr>
      <xdr:spPr>
        <a:xfrm>
          <a:off x="1299881" y="1445559"/>
          <a:ext cx="6073590" cy="1344706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この計算シートは元データですが、合っているのか、確認したほうがいいと思います。本井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（なぜなら）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３０日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と言いつつ、３１日記載がある。</a:t>
          </a:r>
          <a:endParaRPr kumimoji="1" lang="en-US" altLang="ja-JP" sz="1100"/>
        </a:p>
        <a:p>
          <a:r>
            <a:rPr kumimoji="1" lang="ja-JP" altLang="en-US" sz="1100"/>
            <a:t>日割りの計算式が、３１日だけ他と異なる。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3924-A5AA-4C36-A4EC-4B06244342A1}">
  <sheetPr>
    <tabColor rgb="FFFFC000"/>
  </sheetPr>
  <dimension ref="A1:K35"/>
  <sheetViews>
    <sheetView view="pageBreakPreview" zoomScale="126" zoomScaleNormal="100" zoomScaleSheetLayoutView="126" workbookViewId="0">
      <selection activeCell="I9" sqref="I9"/>
    </sheetView>
  </sheetViews>
  <sheetFormatPr defaultColWidth="8.796875" defaultRowHeight="18" x14ac:dyDescent="0.45"/>
  <cols>
    <col min="1" max="1" width="6.796875" style="2" customWidth="1"/>
    <col min="2" max="2" width="18.19921875" style="2" customWidth="1"/>
    <col min="3" max="3" width="6" style="2" customWidth="1"/>
    <col min="4" max="4" width="10.19921875" style="2" customWidth="1"/>
    <col min="5" max="5" width="6.796875" style="2" customWidth="1"/>
    <col min="6" max="6" width="3.796875" style="2" customWidth="1"/>
    <col min="7" max="7" width="8" style="2" customWidth="1"/>
    <col min="8" max="8" width="5.69921875" style="2" customWidth="1"/>
    <col min="9" max="9" width="15.796875" style="2" customWidth="1"/>
    <col min="10" max="10" width="12.69921875" style="2" customWidth="1"/>
    <col min="11" max="11" width="8.19921875" customWidth="1"/>
  </cols>
  <sheetData>
    <row r="1" spans="1:11" ht="35.25" customHeight="1" x14ac:dyDescent="0.45">
      <c r="A1" s="34" t="s">
        <v>24</v>
      </c>
      <c r="B1" s="30"/>
      <c r="C1" s="31"/>
      <c r="D1" s="31"/>
      <c r="E1" s="31"/>
      <c r="F1" s="31"/>
      <c r="G1" s="31"/>
      <c r="H1" s="30"/>
      <c r="I1" s="30"/>
      <c r="J1" s="32"/>
      <c r="K1" s="33"/>
    </row>
    <row r="2" spans="1:11" ht="24" customHeight="1" thickBot="1" x14ac:dyDescent="0.5">
      <c r="A2" s="38" t="s">
        <v>17</v>
      </c>
      <c r="B2" s="39"/>
      <c r="C2" s="40"/>
      <c r="D2" s="53">
        <v>0</v>
      </c>
      <c r="E2" s="53"/>
      <c r="F2" s="53"/>
      <c r="H2" s="51" t="s">
        <v>10</v>
      </c>
      <c r="I2" s="51"/>
      <c r="J2" s="36">
        <v>9350</v>
      </c>
    </row>
    <row r="3" spans="1:11" ht="24" customHeight="1" thickTop="1" thickBot="1" x14ac:dyDescent="0.5">
      <c r="A3" s="41" t="s">
        <v>16</v>
      </c>
      <c r="B3" s="42"/>
      <c r="C3" s="43"/>
      <c r="D3" s="54" t="s">
        <v>12</v>
      </c>
      <c r="E3" s="54"/>
      <c r="F3" s="54"/>
      <c r="H3" s="52" t="s">
        <v>11</v>
      </c>
      <c r="I3" s="52"/>
      <c r="J3" s="37">
        <v>1100</v>
      </c>
    </row>
    <row r="4" spans="1:11" ht="24" customHeight="1" thickTop="1" x14ac:dyDescent="0.45">
      <c r="A4" s="44" t="s">
        <v>18</v>
      </c>
      <c r="B4" s="45"/>
      <c r="C4" s="46"/>
      <c r="D4" s="55">
        <v>0</v>
      </c>
      <c r="E4" s="55"/>
      <c r="F4" s="55"/>
      <c r="G4" s="20"/>
      <c r="I4" s="21"/>
      <c r="J4" s="19"/>
    </row>
    <row r="5" spans="1:11" ht="12" customHeight="1" x14ac:dyDescent="0.45">
      <c r="A5" s="22"/>
      <c r="B5" s="13"/>
      <c r="D5" s="35"/>
      <c r="E5" s="35"/>
      <c r="F5" s="35"/>
      <c r="G5" s="20"/>
      <c r="I5" s="21"/>
      <c r="J5" s="19"/>
    </row>
    <row r="6" spans="1:11" s="24" customFormat="1" ht="23.25" customHeight="1" x14ac:dyDescent="0.45">
      <c r="A6" s="50" t="s">
        <v>15</v>
      </c>
      <c r="B6" s="50"/>
      <c r="C6" s="50"/>
      <c r="D6" s="50"/>
      <c r="E6" s="23"/>
      <c r="F6" s="23"/>
      <c r="G6" s="23"/>
      <c r="H6" s="50" t="s">
        <v>19</v>
      </c>
      <c r="I6" s="50"/>
      <c r="J6" s="50"/>
      <c r="K6" s="50"/>
    </row>
    <row r="7" spans="1:11" s="26" customFormat="1" ht="32.25" customHeight="1" x14ac:dyDescent="0.45">
      <c r="A7" s="27" t="s">
        <v>2</v>
      </c>
      <c r="B7" s="28" t="s">
        <v>13</v>
      </c>
      <c r="C7" s="56" t="s">
        <v>8</v>
      </c>
      <c r="D7" s="57"/>
      <c r="E7" s="58"/>
      <c r="F7" s="25"/>
      <c r="G7" s="25"/>
      <c r="H7" s="27" t="s">
        <v>2</v>
      </c>
      <c r="I7" s="29" t="s">
        <v>14</v>
      </c>
      <c r="J7" s="56" t="s">
        <v>9</v>
      </c>
      <c r="K7" s="57"/>
    </row>
    <row r="8" spans="1:11" ht="22.2" x14ac:dyDescent="0.45">
      <c r="A8" s="10">
        <v>1</v>
      </c>
      <c r="B8" s="48">
        <f>((28-A8+1)/28)*$J$2</f>
        <v>9350</v>
      </c>
      <c r="C8" s="59">
        <f>SUM(B8+$D$2+$D$4)</f>
        <v>9350</v>
      </c>
      <c r="D8" s="60"/>
      <c r="E8" s="61"/>
      <c r="H8" s="10">
        <v>1</v>
      </c>
      <c r="I8" s="47">
        <f>(28/28)*J3</f>
        <v>1100</v>
      </c>
      <c r="J8" s="62">
        <f>SUM(I8+C8+$J$3)</f>
        <v>11550</v>
      </c>
      <c r="K8" s="63"/>
    </row>
    <row r="9" spans="1:11" ht="22.2" x14ac:dyDescent="0.45">
      <c r="A9" s="10">
        <v>2</v>
      </c>
      <c r="B9" s="48">
        <f t="shared" ref="B9:B35" si="0">((28-A9+1)/28)*$J$2</f>
        <v>9016.0714285714294</v>
      </c>
      <c r="C9" s="59">
        <f t="shared" ref="C9:C34" si="1">SUM(B9+$D$2+$D$4)</f>
        <v>9016.0714285714294</v>
      </c>
      <c r="D9" s="60"/>
      <c r="E9" s="61"/>
      <c r="H9" s="10">
        <v>2</v>
      </c>
      <c r="I9" s="47">
        <f>(27/28)*J3</f>
        <v>1060.7142857142858</v>
      </c>
      <c r="J9" s="62">
        <f>SUM(I9+C9+$J$3)</f>
        <v>11176.785714285716</v>
      </c>
      <c r="K9" s="63"/>
    </row>
    <row r="10" spans="1:11" ht="22.2" x14ac:dyDescent="0.45">
      <c r="A10" s="10">
        <v>3</v>
      </c>
      <c r="B10" s="48">
        <f t="shared" si="0"/>
        <v>8682.1428571428569</v>
      </c>
      <c r="C10" s="59">
        <f t="shared" si="1"/>
        <v>8682.1428571428569</v>
      </c>
      <c r="D10" s="60"/>
      <c r="E10" s="61"/>
      <c r="H10" s="10">
        <v>3</v>
      </c>
      <c r="I10" s="47">
        <f>(26/28)*J3</f>
        <v>1021.4285714285714</v>
      </c>
      <c r="J10" s="62">
        <f t="shared" ref="J10:J35" si="2">SUM(I10+C10+$J$3)</f>
        <v>10803.571428571428</v>
      </c>
      <c r="K10" s="63"/>
    </row>
    <row r="11" spans="1:11" ht="22.2" x14ac:dyDescent="0.45">
      <c r="A11" s="10">
        <v>4</v>
      </c>
      <c r="B11" s="48">
        <f t="shared" si="0"/>
        <v>8348.2142857142862</v>
      </c>
      <c r="C11" s="59">
        <f t="shared" si="1"/>
        <v>8348.2142857142862</v>
      </c>
      <c r="D11" s="60"/>
      <c r="E11" s="61"/>
      <c r="H11" s="10">
        <v>4</v>
      </c>
      <c r="I11" s="47">
        <f>(25/28)*J3</f>
        <v>982.14285714285722</v>
      </c>
      <c r="J11" s="62">
        <f t="shared" si="2"/>
        <v>10430.357142857143</v>
      </c>
      <c r="K11" s="63"/>
    </row>
    <row r="12" spans="1:11" ht="22.2" x14ac:dyDescent="0.45">
      <c r="A12" s="10">
        <v>5</v>
      </c>
      <c r="B12" s="48">
        <f t="shared" si="0"/>
        <v>8014.2857142857138</v>
      </c>
      <c r="C12" s="59">
        <f t="shared" si="1"/>
        <v>8014.2857142857138</v>
      </c>
      <c r="D12" s="60"/>
      <c r="E12" s="61"/>
      <c r="H12" s="10">
        <v>5</v>
      </c>
      <c r="I12" s="47">
        <f>(24/28)*J3</f>
        <v>942.85714285714278</v>
      </c>
      <c r="J12" s="62">
        <f t="shared" si="2"/>
        <v>10057.142857142857</v>
      </c>
      <c r="K12" s="63"/>
    </row>
    <row r="13" spans="1:11" ht="22.2" x14ac:dyDescent="0.45">
      <c r="A13" s="10">
        <v>6</v>
      </c>
      <c r="B13" s="48">
        <f t="shared" si="0"/>
        <v>7680.3571428571422</v>
      </c>
      <c r="C13" s="59">
        <f t="shared" si="1"/>
        <v>7680.3571428571422</v>
      </c>
      <c r="D13" s="60"/>
      <c r="E13" s="61"/>
      <c r="H13" s="10">
        <v>6</v>
      </c>
      <c r="I13" s="47">
        <f>(23/28)*J3</f>
        <v>903.57142857142856</v>
      </c>
      <c r="J13" s="62">
        <f t="shared" si="2"/>
        <v>9683.9285714285706</v>
      </c>
      <c r="K13" s="63"/>
    </row>
    <row r="14" spans="1:11" ht="22.2" x14ac:dyDescent="0.45">
      <c r="A14" s="10">
        <v>7</v>
      </c>
      <c r="B14" s="48">
        <f t="shared" si="0"/>
        <v>7346.4285714285716</v>
      </c>
      <c r="C14" s="59">
        <f t="shared" si="1"/>
        <v>7346.4285714285716</v>
      </c>
      <c r="D14" s="60"/>
      <c r="E14" s="61"/>
      <c r="H14" s="10">
        <v>7</v>
      </c>
      <c r="I14" s="47">
        <f>(22/28)*J3</f>
        <v>864.28571428571422</v>
      </c>
      <c r="J14" s="62">
        <f t="shared" si="2"/>
        <v>9310.7142857142862</v>
      </c>
      <c r="K14" s="63"/>
    </row>
    <row r="15" spans="1:11" ht="22.2" x14ac:dyDescent="0.45">
      <c r="A15" s="10">
        <v>8</v>
      </c>
      <c r="B15" s="48">
        <f t="shared" si="0"/>
        <v>7012.5</v>
      </c>
      <c r="C15" s="59">
        <f t="shared" si="1"/>
        <v>7012.5</v>
      </c>
      <c r="D15" s="60"/>
      <c r="E15" s="61"/>
      <c r="H15" s="10">
        <v>8</v>
      </c>
      <c r="I15" s="47">
        <f>(21/28)*J3</f>
        <v>825</v>
      </c>
      <c r="J15" s="62">
        <f t="shared" si="2"/>
        <v>8937.5</v>
      </c>
      <c r="K15" s="63"/>
    </row>
    <row r="16" spans="1:11" ht="22.2" x14ac:dyDescent="0.45">
      <c r="A16" s="10">
        <v>9</v>
      </c>
      <c r="B16" s="48">
        <f t="shared" si="0"/>
        <v>6678.5714285714284</v>
      </c>
      <c r="C16" s="59">
        <f t="shared" si="1"/>
        <v>6678.5714285714284</v>
      </c>
      <c r="D16" s="60"/>
      <c r="E16" s="61"/>
      <c r="H16" s="10">
        <v>9</v>
      </c>
      <c r="I16" s="47">
        <f>(20/28)*J3</f>
        <v>785.71428571428578</v>
      </c>
      <c r="J16" s="62">
        <f t="shared" si="2"/>
        <v>8564.2857142857138</v>
      </c>
      <c r="K16" s="63"/>
    </row>
    <row r="17" spans="1:11" ht="22.2" x14ac:dyDescent="0.45">
      <c r="A17" s="10">
        <v>10</v>
      </c>
      <c r="B17" s="48">
        <f>((28-A17+1)/28)*$J$2</f>
        <v>6344.6428571428578</v>
      </c>
      <c r="C17" s="59">
        <f t="shared" si="1"/>
        <v>6344.6428571428578</v>
      </c>
      <c r="D17" s="60"/>
      <c r="E17" s="61"/>
      <c r="H17" s="10">
        <v>10</v>
      </c>
      <c r="I17" s="47">
        <f>(19/28)*J3</f>
        <v>746.42857142857144</v>
      </c>
      <c r="J17" s="62">
        <f t="shared" si="2"/>
        <v>8191.0714285714294</v>
      </c>
      <c r="K17" s="63"/>
    </row>
    <row r="18" spans="1:11" ht="22.2" x14ac:dyDescent="0.45">
      <c r="A18" s="10">
        <v>11</v>
      </c>
      <c r="B18" s="48">
        <f t="shared" si="0"/>
        <v>6010.7142857142862</v>
      </c>
      <c r="C18" s="59">
        <f t="shared" si="1"/>
        <v>6010.7142857142862</v>
      </c>
      <c r="D18" s="60"/>
      <c r="E18" s="61"/>
      <c r="H18" s="10">
        <v>11</v>
      </c>
      <c r="I18" s="47">
        <f>(18/28)*J3</f>
        <v>707.14285714285722</v>
      </c>
      <c r="J18" s="62">
        <f t="shared" si="2"/>
        <v>7817.8571428571431</v>
      </c>
      <c r="K18" s="63"/>
    </row>
    <row r="19" spans="1:11" ht="22.2" x14ac:dyDescent="0.45">
      <c r="A19" s="10">
        <v>12</v>
      </c>
      <c r="B19" s="48">
        <f t="shared" si="0"/>
        <v>5676.7857142857138</v>
      </c>
      <c r="C19" s="59">
        <f t="shared" si="1"/>
        <v>5676.7857142857138</v>
      </c>
      <c r="D19" s="60"/>
      <c r="E19" s="61"/>
      <c r="H19" s="10">
        <v>12</v>
      </c>
      <c r="I19" s="47">
        <f>(17/28)*J3</f>
        <v>667.85714285714278</v>
      </c>
      <c r="J19" s="62">
        <f t="shared" si="2"/>
        <v>7444.6428571428569</v>
      </c>
      <c r="K19" s="63"/>
    </row>
    <row r="20" spans="1:11" ht="22.2" x14ac:dyDescent="0.45">
      <c r="A20" s="10">
        <v>13</v>
      </c>
      <c r="B20" s="48">
        <f t="shared" si="0"/>
        <v>5342.8571428571422</v>
      </c>
      <c r="C20" s="59">
        <f t="shared" si="1"/>
        <v>5342.8571428571422</v>
      </c>
      <c r="D20" s="60"/>
      <c r="E20" s="61"/>
      <c r="H20" s="10">
        <v>13</v>
      </c>
      <c r="I20" s="47">
        <f>(16/28)*J3</f>
        <v>628.57142857142856</v>
      </c>
      <c r="J20" s="62">
        <f t="shared" si="2"/>
        <v>7071.4285714285706</v>
      </c>
      <c r="K20" s="63"/>
    </row>
    <row r="21" spans="1:11" ht="22.2" x14ac:dyDescent="0.45">
      <c r="A21" s="10">
        <v>14</v>
      </c>
      <c r="B21" s="48">
        <f t="shared" si="0"/>
        <v>5008.9285714285716</v>
      </c>
      <c r="C21" s="59">
        <f t="shared" si="1"/>
        <v>5008.9285714285716</v>
      </c>
      <c r="D21" s="60"/>
      <c r="E21" s="61"/>
      <c r="H21" s="10">
        <v>14</v>
      </c>
      <c r="I21" s="47">
        <f>(15/28)*J3</f>
        <v>589.28571428571422</v>
      </c>
      <c r="J21" s="62">
        <f t="shared" si="2"/>
        <v>6698.2142857142862</v>
      </c>
      <c r="K21" s="63"/>
    </row>
    <row r="22" spans="1:11" ht="22.2" x14ac:dyDescent="0.45">
      <c r="A22" s="10">
        <v>15</v>
      </c>
      <c r="B22" s="48">
        <f t="shared" si="0"/>
        <v>4675</v>
      </c>
      <c r="C22" s="59">
        <f t="shared" si="1"/>
        <v>4675</v>
      </c>
      <c r="D22" s="60"/>
      <c r="E22" s="61"/>
      <c r="H22" s="10">
        <v>15</v>
      </c>
      <c r="I22" s="47">
        <f>(14/28)*J3</f>
        <v>550</v>
      </c>
      <c r="J22" s="62">
        <f t="shared" si="2"/>
        <v>6325</v>
      </c>
      <c r="K22" s="63"/>
    </row>
    <row r="23" spans="1:11" ht="22.2" x14ac:dyDescent="0.45">
      <c r="A23" s="10">
        <v>16</v>
      </c>
      <c r="B23" s="48">
        <f t="shared" si="0"/>
        <v>4341.0714285714284</v>
      </c>
      <c r="C23" s="59">
        <f t="shared" si="1"/>
        <v>4341.0714285714284</v>
      </c>
      <c r="D23" s="60"/>
      <c r="E23" s="61"/>
      <c r="H23" s="10">
        <v>16</v>
      </c>
      <c r="I23" s="47">
        <f>(13/28)*J3</f>
        <v>510.71428571428572</v>
      </c>
      <c r="J23" s="62">
        <f t="shared" si="2"/>
        <v>5951.7857142857138</v>
      </c>
      <c r="K23" s="63"/>
    </row>
    <row r="24" spans="1:11" ht="22.2" x14ac:dyDescent="0.45">
      <c r="A24" s="10">
        <v>17</v>
      </c>
      <c r="B24" s="48">
        <f t="shared" si="0"/>
        <v>4007.1428571428569</v>
      </c>
      <c r="C24" s="59">
        <f t="shared" si="1"/>
        <v>4007.1428571428569</v>
      </c>
      <c r="D24" s="60"/>
      <c r="E24" s="61"/>
      <c r="H24" s="10">
        <v>17</v>
      </c>
      <c r="I24" s="47">
        <f>(12/28)*J3</f>
        <v>471.42857142857139</v>
      </c>
      <c r="J24" s="62">
        <f t="shared" si="2"/>
        <v>5578.5714285714284</v>
      </c>
      <c r="K24" s="63"/>
    </row>
    <row r="25" spans="1:11" ht="22.2" x14ac:dyDescent="0.45">
      <c r="A25" s="10">
        <v>18</v>
      </c>
      <c r="B25" s="48">
        <f t="shared" si="0"/>
        <v>3673.2142857142858</v>
      </c>
      <c r="C25" s="59">
        <f t="shared" si="1"/>
        <v>3673.2142857142858</v>
      </c>
      <c r="D25" s="60"/>
      <c r="E25" s="61"/>
      <c r="H25" s="10">
        <v>18</v>
      </c>
      <c r="I25" s="47">
        <f>(11/28)*J3</f>
        <v>432.14285714285711</v>
      </c>
      <c r="J25" s="62">
        <f t="shared" si="2"/>
        <v>5205.3571428571431</v>
      </c>
      <c r="K25" s="63"/>
    </row>
    <row r="26" spans="1:11" ht="22.2" x14ac:dyDescent="0.45">
      <c r="A26" s="10">
        <v>19</v>
      </c>
      <c r="B26" s="48">
        <f t="shared" si="0"/>
        <v>3339.2857142857142</v>
      </c>
      <c r="C26" s="59">
        <f t="shared" si="1"/>
        <v>3339.2857142857142</v>
      </c>
      <c r="D26" s="60"/>
      <c r="E26" s="61"/>
      <c r="H26" s="10">
        <v>19</v>
      </c>
      <c r="I26" s="47">
        <f>(10/28)*J3</f>
        <v>392.85714285714289</v>
      </c>
      <c r="J26" s="62">
        <f t="shared" si="2"/>
        <v>4832.1428571428569</v>
      </c>
      <c r="K26" s="63"/>
    </row>
    <row r="27" spans="1:11" ht="22.2" x14ac:dyDescent="0.45">
      <c r="A27" s="10">
        <v>20</v>
      </c>
      <c r="B27" s="48">
        <f t="shared" si="0"/>
        <v>3005.3571428571431</v>
      </c>
      <c r="C27" s="59">
        <f t="shared" si="1"/>
        <v>3005.3571428571431</v>
      </c>
      <c r="D27" s="60"/>
      <c r="E27" s="61"/>
      <c r="H27" s="10">
        <v>20</v>
      </c>
      <c r="I27" s="47">
        <f>(9/28)*J3</f>
        <v>353.57142857142861</v>
      </c>
      <c r="J27" s="62">
        <f t="shared" si="2"/>
        <v>4458.9285714285716</v>
      </c>
      <c r="K27" s="63"/>
    </row>
    <row r="28" spans="1:11" ht="22.2" x14ac:dyDescent="0.45">
      <c r="A28" s="10">
        <v>21</v>
      </c>
      <c r="B28" s="48">
        <f t="shared" si="0"/>
        <v>2671.4285714285711</v>
      </c>
      <c r="C28" s="59">
        <f t="shared" si="1"/>
        <v>2671.4285714285711</v>
      </c>
      <c r="D28" s="60"/>
      <c r="E28" s="61"/>
      <c r="H28" s="10">
        <v>21</v>
      </c>
      <c r="I28" s="47">
        <f>(8/28)*J3</f>
        <v>314.28571428571428</v>
      </c>
      <c r="J28" s="62">
        <f t="shared" si="2"/>
        <v>4085.7142857142853</v>
      </c>
      <c r="K28" s="63"/>
    </row>
    <row r="29" spans="1:11" ht="22.2" x14ac:dyDescent="0.45">
      <c r="A29" s="10">
        <v>22</v>
      </c>
      <c r="B29" s="48">
        <f t="shared" si="0"/>
        <v>2337.5</v>
      </c>
      <c r="C29" s="59">
        <f t="shared" si="1"/>
        <v>2337.5</v>
      </c>
      <c r="D29" s="60"/>
      <c r="E29" s="61"/>
      <c r="H29" s="10">
        <v>22</v>
      </c>
      <c r="I29" s="47">
        <f>(7/28)*J3</f>
        <v>275</v>
      </c>
      <c r="J29" s="62">
        <f t="shared" si="2"/>
        <v>3712.5</v>
      </c>
      <c r="K29" s="63"/>
    </row>
    <row r="30" spans="1:11" ht="22.2" x14ac:dyDescent="0.45">
      <c r="A30" s="10">
        <v>23</v>
      </c>
      <c r="B30" s="48">
        <f t="shared" si="0"/>
        <v>2003.5714285714284</v>
      </c>
      <c r="C30" s="59">
        <f t="shared" si="1"/>
        <v>2003.5714285714284</v>
      </c>
      <c r="D30" s="60"/>
      <c r="E30" s="61"/>
      <c r="H30" s="10">
        <v>23</v>
      </c>
      <c r="I30" s="47">
        <f>(6/28)*J3</f>
        <v>235.71428571428569</v>
      </c>
      <c r="J30" s="62">
        <f t="shared" si="2"/>
        <v>3339.2857142857142</v>
      </c>
      <c r="K30" s="63"/>
    </row>
    <row r="31" spans="1:11" ht="22.2" x14ac:dyDescent="0.45">
      <c r="A31" s="10">
        <v>24</v>
      </c>
      <c r="B31" s="48">
        <f t="shared" si="0"/>
        <v>1669.6428571428571</v>
      </c>
      <c r="C31" s="59">
        <f t="shared" si="1"/>
        <v>1669.6428571428571</v>
      </c>
      <c r="D31" s="60"/>
      <c r="E31" s="61"/>
      <c r="H31" s="10">
        <v>24</v>
      </c>
      <c r="I31" s="47">
        <f>(5/28)*J3</f>
        <v>196.42857142857144</v>
      </c>
      <c r="J31" s="62">
        <f t="shared" si="2"/>
        <v>2966.0714285714284</v>
      </c>
      <c r="K31" s="63"/>
    </row>
    <row r="32" spans="1:11" ht="22.2" x14ac:dyDescent="0.45">
      <c r="A32" s="10">
        <v>25</v>
      </c>
      <c r="B32" s="48">
        <f t="shared" si="0"/>
        <v>1335.7142857142856</v>
      </c>
      <c r="C32" s="59">
        <f t="shared" si="1"/>
        <v>1335.7142857142856</v>
      </c>
      <c r="D32" s="60"/>
      <c r="E32" s="61"/>
      <c r="H32" s="10">
        <v>25</v>
      </c>
      <c r="I32" s="47">
        <f>(4/28)*J3</f>
        <v>157.14285714285714</v>
      </c>
      <c r="J32" s="62">
        <f t="shared" si="2"/>
        <v>2592.8571428571427</v>
      </c>
      <c r="K32" s="63"/>
    </row>
    <row r="33" spans="1:11" ht="22.2" x14ac:dyDescent="0.45">
      <c r="A33" s="10">
        <v>26</v>
      </c>
      <c r="B33" s="48">
        <f t="shared" si="0"/>
        <v>1001.7857142857142</v>
      </c>
      <c r="C33" s="59">
        <f t="shared" si="1"/>
        <v>1001.7857142857142</v>
      </c>
      <c r="D33" s="60"/>
      <c r="E33" s="61"/>
      <c r="H33" s="10">
        <v>26</v>
      </c>
      <c r="I33" s="47">
        <f>(3/28)*J3</f>
        <v>117.85714285714285</v>
      </c>
      <c r="J33" s="62">
        <f t="shared" si="2"/>
        <v>2219.6428571428569</v>
      </c>
      <c r="K33" s="63"/>
    </row>
    <row r="34" spans="1:11" ht="22.2" x14ac:dyDescent="0.45">
      <c r="A34" s="10">
        <v>27</v>
      </c>
      <c r="B34" s="48">
        <f t="shared" si="0"/>
        <v>667.85714285714278</v>
      </c>
      <c r="C34" s="59">
        <f t="shared" si="1"/>
        <v>667.85714285714278</v>
      </c>
      <c r="D34" s="60"/>
      <c r="E34" s="61"/>
      <c r="H34" s="10">
        <v>27</v>
      </c>
      <c r="I34" s="47">
        <f>(2/28)*J3</f>
        <v>78.571428571428569</v>
      </c>
      <c r="J34" s="62">
        <f t="shared" si="2"/>
        <v>1846.4285714285713</v>
      </c>
      <c r="K34" s="63"/>
    </row>
    <row r="35" spans="1:11" ht="22.2" x14ac:dyDescent="0.45">
      <c r="A35" s="10">
        <v>28</v>
      </c>
      <c r="B35" s="48">
        <f t="shared" si="0"/>
        <v>333.92857142857139</v>
      </c>
      <c r="C35" s="59">
        <f>SUM(B35+$D$2+$D$4)</f>
        <v>333.92857142857139</v>
      </c>
      <c r="D35" s="60"/>
      <c r="E35" s="61"/>
      <c r="H35" s="10">
        <v>28</v>
      </c>
      <c r="I35" s="47">
        <f>(1/28)*J3</f>
        <v>39.285714285714285</v>
      </c>
      <c r="J35" s="62">
        <f t="shared" si="2"/>
        <v>1473.2142857142858</v>
      </c>
      <c r="K35" s="63"/>
    </row>
  </sheetData>
  <mergeCells count="65">
    <mergeCell ref="J34:K34"/>
    <mergeCell ref="J35:K35"/>
    <mergeCell ref="J29:K29"/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19:K19"/>
    <mergeCell ref="J20:K20"/>
    <mergeCell ref="J21:K21"/>
    <mergeCell ref="J22:K22"/>
    <mergeCell ref="J23:K23"/>
    <mergeCell ref="C32:E32"/>
    <mergeCell ref="C33:E33"/>
    <mergeCell ref="C34:E34"/>
    <mergeCell ref="C35:E35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C27:E27"/>
    <mergeCell ref="C28:E28"/>
    <mergeCell ref="C29:E29"/>
    <mergeCell ref="C30:E30"/>
    <mergeCell ref="C31:E31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C12:E12"/>
    <mergeCell ref="C13:E13"/>
    <mergeCell ref="C14:E14"/>
    <mergeCell ref="C15:E15"/>
    <mergeCell ref="C16:E16"/>
    <mergeCell ref="C7:E7"/>
    <mergeCell ref="C8:E8"/>
    <mergeCell ref="C9:E9"/>
    <mergeCell ref="C10:E10"/>
    <mergeCell ref="C11:E11"/>
    <mergeCell ref="H6:K6"/>
    <mergeCell ref="A6:D6"/>
    <mergeCell ref="H2:I2"/>
    <mergeCell ref="H3:I3"/>
    <mergeCell ref="D2:F2"/>
    <mergeCell ref="D3:F3"/>
    <mergeCell ref="D4:F4"/>
  </mergeCells>
  <phoneticPr fontId="3"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F1B8-9435-4690-9F79-509448C1D549}">
  <sheetPr>
    <tabColor rgb="FFFFC000"/>
  </sheetPr>
  <dimension ref="A1:K37"/>
  <sheetViews>
    <sheetView view="pageBreakPreview" zoomScale="134" zoomScaleNormal="100" zoomScaleSheetLayoutView="134" workbookViewId="0">
      <selection activeCell="A6" sqref="A6:D6"/>
    </sheetView>
  </sheetViews>
  <sheetFormatPr defaultColWidth="8.796875" defaultRowHeight="18" x14ac:dyDescent="0.45"/>
  <cols>
    <col min="1" max="1" width="6.796875" style="2" customWidth="1"/>
    <col min="2" max="2" width="18.19921875" style="2" customWidth="1"/>
    <col min="3" max="3" width="6" style="2" customWidth="1"/>
    <col min="4" max="4" width="10.19921875" style="2" customWidth="1"/>
    <col min="5" max="5" width="6.796875" style="2" customWidth="1"/>
    <col min="6" max="6" width="3.796875" style="2" customWidth="1"/>
    <col min="7" max="7" width="8" style="2" customWidth="1"/>
    <col min="8" max="8" width="5.69921875" style="2" customWidth="1"/>
    <col min="9" max="9" width="15.796875" style="2" customWidth="1"/>
    <col min="10" max="10" width="12.69921875" style="2" customWidth="1"/>
    <col min="11" max="11" width="8.19921875" customWidth="1"/>
  </cols>
  <sheetData>
    <row r="1" spans="1:11" ht="35.25" customHeight="1" x14ac:dyDescent="0.45">
      <c r="A1" s="34" t="s">
        <v>23</v>
      </c>
      <c r="B1" s="30"/>
      <c r="C1" s="31"/>
      <c r="D1" s="31"/>
      <c r="E1" s="31"/>
      <c r="F1" s="31"/>
      <c r="G1" s="31"/>
      <c r="H1" s="30"/>
      <c r="I1" s="30"/>
      <c r="J1" s="32"/>
      <c r="K1" s="33"/>
    </row>
    <row r="2" spans="1:11" ht="24" customHeight="1" thickBot="1" x14ac:dyDescent="0.5">
      <c r="A2" s="38" t="s">
        <v>17</v>
      </c>
      <c r="B2" s="39"/>
      <c r="C2" s="40"/>
      <c r="D2" s="53">
        <v>5500</v>
      </c>
      <c r="E2" s="53"/>
      <c r="F2" s="53"/>
      <c r="H2" s="51" t="s">
        <v>10</v>
      </c>
      <c r="I2" s="51"/>
      <c r="J2" s="36">
        <v>9350</v>
      </c>
    </row>
    <row r="3" spans="1:11" ht="24" customHeight="1" thickTop="1" thickBot="1" x14ac:dyDescent="0.5">
      <c r="A3" s="41" t="s">
        <v>16</v>
      </c>
      <c r="B3" s="42"/>
      <c r="C3" s="43"/>
      <c r="D3" s="54" t="s">
        <v>12</v>
      </c>
      <c r="E3" s="54"/>
      <c r="F3" s="54"/>
      <c r="H3" s="52" t="s">
        <v>11</v>
      </c>
      <c r="I3" s="52"/>
      <c r="J3" s="37">
        <v>1100</v>
      </c>
    </row>
    <row r="4" spans="1:11" ht="24" customHeight="1" thickTop="1" x14ac:dyDescent="0.45">
      <c r="A4" s="44" t="s">
        <v>18</v>
      </c>
      <c r="B4" s="45"/>
      <c r="C4" s="46"/>
      <c r="D4" s="55">
        <v>500</v>
      </c>
      <c r="E4" s="55"/>
      <c r="F4" s="55"/>
      <c r="G4" s="20"/>
      <c r="I4" s="21"/>
      <c r="J4" s="19"/>
    </row>
    <row r="5" spans="1:11" ht="12" customHeight="1" x14ac:dyDescent="0.45">
      <c r="A5" s="22"/>
      <c r="B5" s="13"/>
      <c r="D5" s="35"/>
      <c r="E5" s="35"/>
      <c r="F5" s="35"/>
      <c r="G5" s="20"/>
      <c r="I5" s="21"/>
      <c r="J5" s="19"/>
    </row>
    <row r="6" spans="1:11" s="24" customFormat="1" ht="23.25" customHeight="1" x14ac:dyDescent="0.45">
      <c r="A6" s="50" t="s">
        <v>15</v>
      </c>
      <c r="B6" s="50"/>
      <c r="C6" s="50"/>
      <c r="D6" s="50"/>
      <c r="E6" s="23"/>
      <c r="F6" s="23"/>
      <c r="G6" s="23"/>
      <c r="H6" s="50" t="s">
        <v>19</v>
      </c>
      <c r="I6" s="50"/>
      <c r="J6" s="50"/>
      <c r="K6" s="50"/>
    </row>
    <row r="7" spans="1:11" s="26" customFormat="1" ht="32.25" customHeight="1" x14ac:dyDescent="0.45">
      <c r="A7" s="27" t="s">
        <v>2</v>
      </c>
      <c r="B7" s="28" t="s">
        <v>13</v>
      </c>
      <c r="C7" s="56" t="s">
        <v>8</v>
      </c>
      <c r="D7" s="57"/>
      <c r="E7" s="58"/>
      <c r="F7" s="25"/>
      <c r="G7" s="25"/>
      <c r="H7" s="27" t="s">
        <v>2</v>
      </c>
      <c r="I7" s="29" t="s">
        <v>14</v>
      </c>
      <c r="J7" s="56" t="s">
        <v>9</v>
      </c>
      <c r="K7" s="57"/>
    </row>
    <row r="8" spans="1:11" ht="22.2" x14ac:dyDescent="0.45">
      <c r="A8" s="10">
        <v>1</v>
      </c>
      <c r="B8" s="48">
        <f>((29-A8+1)/29)*$J$2</f>
        <v>9350</v>
      </c>
      <c r="C8" s="59">
        <f>SUM(B8+$D$2+$D$4)</f>
        <v>15350</v>
      </c>
      <c r="D8" s="60"/>
      <c r="E8" s="61"/>
      <c r="H8" s="10">
        <v>1</v>
      </c>
      <c r="I8" s="47">
        <f>((29-A8+1)/29)*$J$3</f>
        <v>1100</v>
      </c>
      <c r="J8" s="62">
        <f>SUM(I8+C8+$J$3)</f>
        <v>17550</v>
      </c>
      <c r="K8" s="63"/>
    </row>
    <row r="9" spans="1:11" ht="22.2" x14ac:dyDescent="0.45">
      <c r="A9" s="10">
        <v>2</v>
      </c>
      <c r="B9" s="48">
        <f t="shared" ref="B9:B28" si="0">((29-A9+1)/29)*$J$2</f>
        <v>9027.5862068965525</v>
      </c>
      <c r="C9" s="59">
        <f t="shared" ref="C9:C36" si="1">SUM(B9+$D$2+$D$4)</f>
        <v>15027.586206896553</v>
      </c>
      <c r="D9" s="60"/>
      <c r="E9" s="61"/>
      <c r="H9" s="10">
        <v>2</v>
      </c>
      <c r="I9" s="47">
        <f>((29-A9+1)/29)*$J$3</f>
        <v>1062.0689655172414</v>
      </c>
      <c r="J9" s="62">
        <f>SUM(I9+C9+$J$3)</f>
        <v>17189.655172413793</v>
      </c>
      <c r="K9" s="63"/>
    </row>
    <row r="10" spans="1:11" ht="22.2" x14ac:dyDescent="0.45">
      <c r="A10" s="10">
        <v>3</v>
      </c>
      <c r="B10" s="48">
        <f t="shared" si="0"/>
        <v>8705.1724137931033</v>
      </c>
      <c r="C10" s="59">
        <f t="shared" si="1"/>
        <v>14705.172413793103</v>
      </c>
      <c r="D10" s="60"/>
      <c r="E10" s="61"/>
      <c r="H10" s="10">
        <v>3</v>
      </c>
      <c r="I10" s="47">
        <f t="shared" ref="I10:I28" si="2">((29-A10+1)/29)*$J$3</f>
        <v>1024.1379310344828</v>
      </c>
      <c r="J10" s="62">
        <f t="shared" ref="J10:J36" si="3">SUM(I10+C10+$J$3)</f>
        <v>16829.310344827587</v>
      </c>
      <c r="K10" s="63"/>
    </row>
    <row r="11" spans="1:11" ht="22.2" x14ac:dyDescent="0.45">
      <c r="A11" s="10">
        <v>4</v>
      </c>
      <c r="B11" s="48">
        <f t="shared" si="0"/>
        <v>8382.7586206896558</v>
      </c>
      <c r="C11" s="59">
        <f t="shared" si="1"/>
        <v>14382.758620689656</v>
      </c>
      <c r="D11" s="60"/>
      <c r="E11" s="61"/>
      <c r="H11" s="10">
        <v>4</v>
      </c>
      <c r="I11" s="47">
        <f t="shared" si="2"/>
        <v>986.20689655172418</v>
      </c>
      <c r="J11" s="62">
        <f t="shared" si="3"/>
        <v>16468.96551724138</v>
      </c>
      <c r="K11" s="63"/>
    </row>
    <row r="12" spans="1:11" ht="22.2" x14ac:dyDescent="0.45">
      <c r="A12" s="10">
        <v>5</v>
      </c>
      <c r="B12" s="48">
        <f t="shared" si="0"/>
        <v>8060.3448275862065</v>
      </c>
      <c r="C12" s="59">
        <f t="shared" si="1"/>
        <v>14060.344827586207</v>
      </c>
      <c r="D12" s="60"/>
      <c r="E12" s="61"/>
      <c r="H12" s="10">
        <v>5</v>
      </c>
      <c r="I12" s="47">
        <f t="shared" si="2"/>
        <v>948.27586206896547</v>
      </c>
      <c r="J12" s="62">
        <f t="shared" si="3"/>
        <v>16108.620689655172</v>
      </c>
      <c r="K12" s="63"/>
    </row>
    <row r="13" spans="1:11" ht="22.2" x14ac:dyDescent="0.45">
      <c r="A13" s="10">
        <v>6</v>
      </c>
      <c r="B13" s="48">
        <f t="shared" si="0"/>
        <v>7737.9310344827582</v>
      </c>
      <c r="C13" s="59">
        <f t="shared" si="1"/>
        <v>13737.931034482757</v>
      </c>
      <c r="D13" s="60"/>
      <c r="E13" s="61"/>
      <c r="H13" s="10">
        <v>6</v>
      </c>
      <c r="I13" s="47">
        <f t="shared" si="2"/>
        <v>910.34482758620686</v>
      </c>
      <c r="J13" s="62">
        <f t="shared" si="3"/>
        <v>15748.275862068964</v>
      </c>
      <c r="K13" s="63"/>
    </row>
    <row r="14" spans="1:11" ht="22.2" x14ac:dyDescent="0.45">
      <c r="A14" s="10">
        <v>7</v>
      </c>
      <c r="B14" s="48">
        <f t="shared" si="0"/>
        <v>7415.5172413793107</v>
      </c>
      <c r="C14" s="59">
        <f t="shared" si="1"/>
        <v>13415.517241379312</v>
      </c>
      <c r="D14" s="60"/>
      <c r="E14" s="61"/>
      <c r="H14" s="10">
        <v>7</v>
      </c>
      <c r="I14" s="47">
        <f t="shared" si="2"/>
        <v>872.41379310344826</v>
      </c>
      <c r="J14" s="62">
        <f t="shared" si="3"/>
        <v>15387.931034482759</v>
      </c>
      <c r="K14" s="63"/>
    </row>
    <row r="15" spans="1:11" ht="22.2" x14ac:dyDescent="0.45">
      <c r="A15" s="10">
        <v>8</v>
      </c>
      <c r="B15" s="48">
        <f t="shared" si="0"/>
        <v>7093.1034482758614</v>
      </c>
      <c r="C15" s="59">
        <f t="shared" si="1"/>
        <v>13093.103448275862</v>
      </c>
      <c r="D15" s="60"/>
      <c r="E15" s="61"/>
      <c r="H15" s="10">
        <v>8</v>
      </c>
      <c r="I15" s="47">
        <f t="shared" si="2"/>
        <v>834.48275862068965</v>
      </c>
      <c r="J15" s="62">
        <f t="shared" si="3"/>
        <v>15027.586206896553</v>
      </c>
      <c r="K15" s="63"/>
    </row>
    <row r="16" spans="1:11" ht="22.2" x14ac:dyDescent="0.45">
      <c r="A16" s="10">
        <v>9</v>
      </c>
      <c r="B16" s="48">
        <f t="shared" si="0"/>
        <v>6770.6896551724139</v>
      </c>
      <c r="C16" s="59">
        <f t="shared" si="1"/>
        <v>12770.689655172413</v>
      </c>
      <c r="D16" s="60"/>
      <c r="E16" s="61"/>
      <c r="H16" s="10">
        <v>9</v>
      </c>
      <c r="I16" s="47">
        <f t="shared" si="2"/>
        <v>796.55172413793105</v>
      </c>
      <c r="J16" s="62">
        <f t="shared" si="3"/>
        <v>14667.241379310344</v>
      </c>
      <c r="K16" s="63"/>
    </row>
    <row r="17" spans="1:11" ht="22.2" x14ac:dyDescent="0.45">
      <c r="A17" s="10">
        <v>10</v>
      </c>
      <c r="B17" s="48">
        <f t="shared" si="0"/>
        <v>6448.2758620689656</v>
      </c>
      <c r="C17" s="59">
        <f t="shared" si="1"/>
        <v>12448.275862068966</v>
      </c>
      <c r="D17" s="60"/>
      <c r="E17" s="61"/>
      <c r="H17" s="10">
        <v>10</v>
      </c>
      <c r="I17" s="47">
        <f t="shared" si="2"/>
        <v>758.62068965517244</v>
      </c>
      <c r="J17" s="62">
        <f t="shared" si="3"/>
        <v>14306.896551724138</v>
      </c>
      <c r="K17" s="63"/>
    </row>
    <row r="18" spans="1:11" ht="22.2" x14ac:dyDescent="0.45">
      <c r="A18" s="10">
        <v>11</v>
      </c>
      <c r="B18" s="48">
        <f t="shared" si="0"/>
        <v>6125.8620689655172</v>
      </c>
      <c r="C18" s="59">
        <f t="shared" si="1"/>
        <v>12125.862068965518</v>
      </c>
      <c r="D18" s="60"/>
      <c r="E18" s="61"/>
      <c r="H18" s="10">
        <v>11</v>
      </c>
      <c r="I18" s="47">
        <f t="shared" si="2"/>
        <v>720.68965517241372</v>
      </c>
      <c r="J18" s="62">
        <f t="shared" si="3"/>
        <v>13946.551724137931</v>
      </c>
      <c r="K18" s="63"/>
    </row>
    <row r="19" spans="1:11" ht="22.2" x14ac:dyDescent="0.45">
      <c r="A19" s="10">
        <v>12</v>
      </c>
      <c r="B19" s="48">
        <f t="shared" si="0"/>
        <v>5803.4482758620688</v>
      </c>
      <c r="C19" s="59">
        <f t="shared" si="1"/>
        <v>11803.448275862069</v>
      </c>
      <c r="D19" s="60"/>
      <c r="E19" s="61"/>
      <c r="H19" s="10">
        <v>12</v>
      </c>
      <c r="I19" s="47">
        <f t="shared" si="2"/>
        <v>682.75862068965523</v>
      </c>
      <c r="J19" s="62">
        <f t="shared" si="3"/>
        <v>13586.206896551725</v>
      </c>
      <c r="K19" s="63"/>
    </row>
    <row r="20" spans="1:11" ht="22.2" x14ac:dyDescent="0.45">
      <c r="A20" s="10">
        <v>13</v>
      </c>
      <c r="B20" s="48">
        <f t="shared" si="0"/>
        <v>5481.0344827586205</v>
      </c>
      <c r="C20" s="59">
        <f t="shared" si="1"/>
        <v>11481.03448275862</v>
      </c>
      <c r="D20" s="60"/>
      <c r="E20" s="61"/>
      <c r="H20" s="10">
        <v>13</v>
      </c>
      <c r="I20" s="47">
        <f t="shared" si="2"/>
        <v>644.82758620689651</v>
      </c>
      <c r="J20" s="62">
        <f t="shared" si="3"/>
        <v>13225.862068965516</v>
      </c>
      <c r="K20" s="63"/>
    </row>
    <row r="21" spans="1:11" ht="22.2" x14ac:dyDescent="0.45">
      <c r="A21" s="10">
        <v>14</v>
      </c>
      <c r="B21" s="48">
        <f t="shared" si="0"/>
        <v>5158.6206896551721</v>
      </c>
      <c r="C21" s="59">
        <f t="shared" si="1"/>
        <v>11158.620689655172</v>
      </c>
      <c r="D21" s="60"/>
      <c r="E21" s="61"/>
      <c r="H21" s="10">
        <v>14</v>
      </c>
      <c r="I21" s="47">
        <f t="shared" si="2"/>
        <v>606.89655172413791</v>
      </c>
      <c r="J21" s="62">
        <f t="shared" si="3"/>
        <v>12865.51724137931</v>
      </c>
      <c r="K21" s="63"/>
    </row>
    <row r="22" spans="1:11" ht="22.2" x14ac:dyDescent="0.45">
      <c r="A22" s="10">
        <v>15</v>
      </c>
      <c r="B22" s="48">
        <f t="shared" si="0"/>
        <v>4836.2068965517246</v>
      </c>
      <c r="C22" s="59">
        <f t="shared" si="1"/>
        <v>10836.206896551725</v>
      </c>
      <c r="D22" s="60"/>
      <c r="E22" s="61"/>
      <c r="H22" s="10">
        <v>15</v>
      </c>
      <c r="I22" s="47">
        <f t="shared" si="2"/>
        <v>568.9655172413793</v>
      </c>
      <c r="J22" s="62">
        <f t="shared" si="3"/>
        <v>12505.172413793103</v>
      </c>
      <c r="K22" s="63"/>
    </row>
    <row r="23" spans="1:11" ht="22.2" x14ac:dyDescent="0.45">
      <c r="A23" s="10">
        <v>16</v>
      </c>
      <c r="B23" s="48">
        <f t="shared" si="0"/>
        <v>4513.7931034482763</v>
      </c>
      <c r="C23" s="59">
        <f t="shared" si="1"/>
        <v>10513.793103448275</v>
      </c>
      <c r="D23" s="60"/>
      <c r="E23" s="61"/>
      <c r="H23" s="10">
        <v>16</v>
      </c>
      <c r="I23" s="47">
        <f t="shared" si="2"/>
        <v>531.0344827586207</v>
      </c>
      <c r="J23" s="62">
        <f t="shared" si="3"/>
        <v>12144.827586206897</v>
      </c>
      <c r="K23" s="63"/>
    </row>
    <row r="24" spans="1:11" ht="22.2" x14ac:dyDescent="0.45">
      <c r="A24" s="10">
        <v>17</v>
      </c>
      <c r="B24" s="48">
        <f t="shared" si="0"/>
        <v>4191.3793103448279</v>
      </c>
      <c r="C24" s="59">
        <f t="shared" si="1"/>
        <v>10191.379310344828</v>
      </c>
      <c r="D24" s="60"/>
      <c r="E24" s="61"/>
      <c r="H24" s="10">
        <v>17</v>
      </c>
      <c r="I24" s="47">
        <f t="shared" si="2"/>
        <v>493.10344827586209</v>
      </c>
      <c r="J24" s="62">
        <f t="shared" si="3"/>
        <v>11784.48275862069</v>
      </c>
      <c r="K24" s="63"/>
    </row>
    <row r="25" spans="1:11" ht="22.2" x14ac:dyDescent="0.45">
      <c r="A25" s="10">
        <v>18</v>
      </c>
      <c r="B25" s="48">
        <f t="shared" si="0"/>
        <v>3868.9655172413791</v>
      </c>
      <c r="C25" s="59">
        <f t="shared" si="1"/>
        <v>9868.9655172413786</v>
      </c>
      <c r="D25" s="60"/>
      <c r="E25" s="61"/>
      <c r="H25" s="10">
        <v>18</v>
      </c>
      <c r="I25" s="47">
        <f t="shared" si="2"/>
        <v>455.17241379310343</v>
      </c>
      <c r="J25" s="62">
        <f t="shared" si="3"/>
        <v>11424.137931034482</v>
      </c>
      <c r="K25" s="63"/>
    </row>
    <row r="26" spans="1:11" ht="22.2" x14ac:dyDescent="0.45">
      <c r="A26" s="10">
        <v>19</v>
      </c>
      <c r="B26" s="48">
        <f t="shared" si="0"/>
        <v>3546.5517241379307</v>
      </c>
      <c r="C26" s="59">
        <f t="shared" si="1"/>
        <v>9546.5517241379312</v>
      </c>
      <c r="D26" s="60"/>
      <c r="E26" s="61"/>
      <c r="H26" s="10">
        <v>19</v>
      </c>
      <c r="I26" s="47">
        <f t="shared" si="2"/>
        <v>417.24137931034483</v>
      </c>
      <c r="J26" s="62">
        <f t="shared" si="3"/>
        <v>11063.793103448275</v>
      </c>
      <c r="K26" s="63"/>
    </row>
    <row r="27" spans="1:11" ht="22.2" x14ac:dyDescent="0.45">
      <c r="A27" s="10">
        <v>20</v>
      </c>
      <c r="B27" s="48">
        <f t="shared" si="0"/>
        <v>3224.1379310344828</v>
      </c>
      <c r="C27" s="59">
        <f t="shared" si="1"/>
        <v>9224.1379310344819</v>
      </c>
      <c r="D27" s="60"/>
      <c r="E27" s="61"/>
      <c r="H27" s="10">
        <v>20</v>
      </c>
      <c r="I27" s="47">
        <f t="shared" si="2"/>
        <v>379.31034482758622</v>
      </c>
      <c r="J27" s="62">
        <f t="shared" si="3"/>
        <v>10703.448275862069</v>
      </c>
      <c r="K27" s="63"/>
    </row>
    <row r="28" spans="1:11" ht="22.2" x14ac:dyDescent="0.45">
      <c r="A28" s="10">
        <v>21</v>
      </c>
      <c r="B28" s="48">
        <f t="shared" si="0"/>
        <v>2901.7241379310344</v>
      </c>
      <c r="C28" s="59">
        <f t="shared" si="1"/>
        <v>8901.7241379310344</v>
      </c>
      <c r="D28" s="60"/>
      <c r="E28" s="61"/>
      <c r="H28" s="10">
        <v>21</v>
      </c>
      <c r="I28" s="47">
        <f t="shared" si="2"/>
        <v>341.37931034482762</v>
      </c>
      <c r="J28" s="62">
        <f t="shared" si="3"/>
        <v>10343.103448275862</v>
      </c>
      <c r="K28" s="63"/>
    </row>
    <row r="29" spans="1:11" ht="22.2" x14ac:dyDescent="0.45">
      <c r="A29" s="10">
        <v>22</v>
      </c>
      <c r="B29" s="48">
        <f t="shared" ref="B29:B32" si="4">((29-A29+1)/29)*$J$2</f>
        <v>2579.3103448275861</v>
      </c>
      <c r="C29" s="59">
        <f t="shared" si="1"/>
        <v>8579.310344827587</v>
      </c>
      <c r="D29" s="60"/>
      <c r="E29" s="61"/>
      <c r="H29" s="10">
        <v>22</v>
      </c>
      <c r="I29" s="47">
        <f t="shared" ref="I29:I31" si="5">((29-A29+1)/29)*$J$3</f>
        <v>303.44827586206895</v>
      </c>
      <c r="J29" s="62">
        <f t="shared" si="3"/>
        <v>9982.7586206896558</v>
      </c>
      <c r="K29" s="63"/>
    </row>
    <row r="30" spans="1:11" ht="22.2" x14ac:dyDescent="0.45">
      <c r="A30" s="10">
        <v>23</v>
      </c>
      <c r="B30" s="48">
        <f t="shared" si="4"/>
        <v>2256.8965517241381</v>
      </c>
      <c r="C30" s="59">
        <f t="shared" si="1"/>
        <v>8256.8965517241377</v>
      </c>
      <c r="D30" s="60"/>
      <c r="E30" s="61"/>
      <c r="H30" s="10">
        <v>23</v>
      </c>
      <c r="I30" s="47">
        <f t="shared" si="5"/>
        <v>265.51724137931035</v>
      </c>
      <c r="J30" s="62">
        <f t="shared" ref="J30:J31" si="6">SUM(I30+C30+$J$3)</f>
        <v>9622.4137931034475</v>
      </c>
      <c r="K30" s="63"/>
    </row>
    <row r="31" spans="1:11" ht="22.2" x14ac:dyDescent="0.45">
      <c r="A31" s="10">
        <v>24</v>
      </c>
      <c r="B31" s="48">
        <f t="shared" si="4"/>
        <v>1934.4827586206895</v>
      </c>
      <c r="C31" s="59">
        <f t="shared" si="1"/>
        <v>7934.4827586206893</v>
      </c>
      <c r="D31" s="60"/>
      <c r="E31" s="61"/>
      <c r="H31" s="10">
        <v>24</v>
      </c>
      <c r="I31" s="47">
        <f t="shared" si="5"/>
        <v>227.58620689655172</v>
      </c>
      <c r="J31" s="62">
        <f t="shared" si="6"/>
        <v>9262.0689655172409</v>
      </c>
      <c r="K31" s="63"/>
    </row>
    <row r="32" spans="1:11" ht="22.2" x14ac:dyDescent="0.45">
      <c r="A32" s="10">
        <v>25</v>
      </c>
      <c r="B32" s="48">
        <f t="shared" si="4"/>
        <v>1612.0689655172414</v>
      </c>
      <c r="C32" s="59">
        <f t="shared" si="1"/>
        <v>7612.0689655172409</v>
      </c>
      <c r="D32" s="60"/>
      <c r="E32" s="61"/>
      <c r="H32" s="10">
        <v>25</v>
      </c>
      <c r="I32" s="47">
        <f>((29-A32+1)/29)*$J$3</f>
        <v>189.65517241379311</v>
      </c>
      <c r="J32" s="62">
        <f t="shared" si="3"/>
        <v>8901.7241379310344</v>
      </c>
      <c r="K32" s="63"/>
    </row>
    <row r="33" spans="1:11" ht="22.2" x14ac:dyDescent="0.45">
      <c r="A33" s="10">
        <v>26</v>
      </c>
      <c r="B33" s="48">
        <f>((29-A33+1)/29)*$J$2</f>
        <v>1289.655172413793</v>
      </c>
      <c r="C33" s="59">
        <f t="shared" si="1"/>
        <v>7289.6551724137935</v>
      </c>
      <c r="D33" s="60"/>
      <c r="E33" s="61"/>
      <c r="H33" s="10">
        <v>26</v>
      </c>
      <c r="I33" s="47">
        <f>((29-A33+1)/29)*$J$3</f>
        <v>151.72413793103448</v>
      </c>
      <c r="J33" s="62">
        <f t="shared" si="3"/>
        <v>8541.3793103448279</v>
      </c>
      <c r="K33" s="63"/>
    </row>
    <row r="34" spans="1:11" ht="22.2" x14ac:dyDescent="0.45">
      <c r="A34" s="10">
        <v>27</v>
      </c>
      <c r="B34" s="48">
        <f>((29-A34+1)/29)*$J$2</f>
        <v>967.24137931034477</v>
      </c>
      <c r="C34" s="59">
        <f t="shared" si="1"/>
        <v>6967.2413793103451</v>
      </c>
      <c r="D34" s="60"/>
      <c r="E34" s="61"/>
      <c r="H34" s="10">
        <v>27</v>
      </c>
      <c r="I34" s="47">
        <f>((29-A34+1)/29)*$J$3</f>
        <v>113.79310344827586</v>
      </c>
      <c r="J34" s="62">
        <f t="shared" si="3"/>
        <v>8181.0344827586214</v>
      </c>
      <c r="K34" s="63"/>
    </row>
    <row r="35" spans="1:11" ht="22.2" x14ac:dyDescent="0.45">
      <c r="A35" s="10">
        <v>28</v>
      </c>
      <c r="B35" s="48">
        <f>((29-A35+1)/29)*$J$2</f>
        <v>644.82758620689651</v>
      </c>
      <c r="C35" s="59">
        <f t="shared" si="1"/>
        <v>6644.8275862068967</v>
      </c>
      <c r="D35" s="60"/>
      <c r="E35" s="61"/>
      <c r="H35" s="10">
        <v>28</v>
      </c>
      <c r="I35" s="47">
        <f>((29-A35+1)/29)*$J$3</f>
        <v>75.862068965517238</v>
      </c>
      <c r="J35" s="62">
        <f t="shared" si="3"/>
        <v>7820.6896551724139</v>
      </c>
      <c r="K35" s="63"/>
    </row>
    <row r="36" spans="1:11" ht="22.2" x14ac:dyDescent="0.45">
      <c r="A36" s="10">
        <v>29</v>
      </c>
      <c r="B36" s="48">
        <f>((29-A36+1)/29)*$J$2</f>
        <v>322.41379310344826</v>
      </c>
      <c r="C36" s="59">
        <f t="shared" si="1"/>
        <v>6322.4137931034484</v>
      </c>
      <c r="D36" s="60"/>
      <c r="E36" s="61"/>
      <c r="H36" s="10">
        <v>29</v>
      </c>
      <c r="I36" s="47">
        <f>((29-A36+1)/29)*$J$3</f>
        <v>37.931034482758619</v>
      </c>
      <c r="J36" s="62">
        <f t="shared" si="3"/>
        <v>7460.3448275862074</v>
      </c>
      <c r="K36" s="63"/>
    </row>
    <row r="37" spans="1:11" x14ac:dyDescent="0.45">
      <c r="B37" s="49"/>
    </row>
  </sheetData>
  <mergeCells count="67">
    <mergeCell ref="C34:E34"/>
    <mergeCell ref="J34:K34"/>
    <mergeCell ref="C35:E35"/>
    <mergeCell ref="J35:K35"/>
    <mergeCell ref="C36:E36"/>
    <mergeCell ref="J36:K36"/>
    <mergeCell ref="C31:E31"/>
    <mergeCell ref="J31:K31"/>
    <mergeCell ref="C32:E32"/>
    <mergeCell ref="J32:K32"/>
    <mergeCell ref="C33:E33"/>
    <mergeCell ref="J33:K33"/>
    <mergeCell ref="C28:E28"/>
    <mergeCell ref="J28:K28"/>
    <mergeCell ref="C29:E29"/>
    <mergeCell ref="J29:K29"/>
    <mergeCell ref="C30:E30"/>
    <mergeCell ref="J30:K30"/>
    <mergeCell ref="C25:E25"/>
    <mergeCell ref="J25:K25"/>
    <mergeCell ref="C26:E26"/>
    <mergeCell ref="J26:K26"/>
    <mergeCell ref="C27:E27"/>
    <mergeCell ref="J27:K27"/>
    <mergeCell ref="C22:E22"/>
    <mergeCell ref="J22:K22"/>
    <mergeCell ref="C23:E23"/>
    <mergeCell ref="J23:K23"/>
    <mergeCell ref="C24:E24"/>
    <mergeCell ref="J24:K24"/>
    <mergeCell ref="C19:E19"/>
    <mergeCell ref="J19:K19"/>
    <mergeCell ref="C20:E20"/>
    <mergeCell ref="J20:K20"/>
    <mergeCell ref="C21:E21"/>
    <mergeCell ref="J21:K21"/>
    <mergeCell ref="C16:E16"/>
    <mergeCell ref="J16:K16"/>
    <mergeCell ref="C17:E17"/>
    <mergeCell ref="J17:K17"/>
    <mergeCell ref="C18:E18"/>
    <mergeCell ref="J18:K18"/>
    <mergeCell ref="C13:E13"/>
    <mergeCell ref="J13:K13"/>
    <mergeCell ref="C14:E14"/>
    <mergeCell ref="J14:K14"/>
    <mergeCell ref="C15:E15"/>
    <mergeCell ref="J15:K15"/>
    <mergeCell ref="C10:E10"/>
    <mergeCell ref="J10:K10"/>
    <mergeCell ref="C11:E11"/>
    <mergeCell ref="J11:K11"/>
    <mergeCell ref="C12:E12"/>
    <mergeCell ref="J12:K12"/>
    <mergeCell ref="C7:E7"/>
    <mergeCell ref="J7:K7"/>
    <mergeCell ref="C8:E8"/>
    <mergeCell ref="J8:K8"/>
    <mergeCell ref="C9:E9"/>
    <mergeCell ref="J9:K9"/>
    <mergeCell ref="A6:D6"/>
    <mergeCell ref="H6:K6"/>
    <mergeCell ref="D2:F2"/>
    <mergeCell ref="H2:I2"/>
    <mergeCell ref="D3:F3"/>
    <mergeCell ref="H3:I3"/>
    <mergeCell ref="D4:F4"/>
  </mergeCells>
  <phoneticPr fontId="3"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D6ED-6E9B-457E-81D3-ACD7BB122969}">
  <sheetPr>
    <tabColor rgb="FFFFC000"/>
  </sheetPr>
  <dimension ref="A1:K38"/>
  <sheetViews>
    <sheetView tabSelected="1" view="pageBreakPreview" zoomScale="133" zoomScaleNormal="100" zoomScaleSheetLayoutView="133" workbookViewId="0">
      <selection activeCell="B8" sqref="B8"/>
    </sheetView>
  </sheetViews>
  <sheetFormatPr defaultColWidth="8.796875" defaultRowHeight="18" x14ac:dyDescent="0.45"/>
  <cols>
    <col min="1" max="1" width="6.796875" style="2" customWidth="1"/>
    <col min="2" max="2" width="18.19921875" style="2" customWidth="1"/>
    <col min="3" max="3" width="7.296875" style="2" customWidth="1"/>
    <col min="4" max="4" width="10.19921875" style="2" customWidth="1"/>
    <col min="5" max="5" width="6.796875" style="2" customWidth="1"/>
    <col min="6" max="6" width="3.796875" style="2" customWidth="1"/>
    <col min="7" max="7" width="8" style="2" customWidth="1"/>
    <col min="8" max="8" width="5.69921875" style="2" customWidth="1"/>
    <col min="9" max="9" width="15.796875" style="2" customWidth="1"/>
    <col min="10" max="10" width="12.69921875" style="2" customWidth="1"/>
    <col min="11" max="11" width="8.19921875" customWidth="1"/>
  </cols>
  <sheetData>
    <row r="1" spans="1:11" ht="35.25" customHeight="1" x14ac:dyDescent="0.45">
      <c r="A1" s="34" t="s">
        <v>20</v>
      </c>
      <c r="B1" s="30"/>
      <c r="C1" s="31"/>
      <c r="D1" s="31"/>
      <c r="E1" s="31"/>
      <c r="F1" s="31"/>
      <c r="G1" s="31"/>
      <c r="H1" s="30"/>
      <c r="I1" s="30"/>
      <c r="J1" s="32"/>
      <c r="K1" s="33"/>
    </row>
    <row r="2" spans="1:11" ht="24" customHeight="1" thickBot="1" x14ac:dyDescent="0.5">
      <c r="A2" s="38" t="s">
        <v>22</v>
      </c>
      <c r="B2" s="39"/>
      <c r="C2" s="40"/>
      <c r="D2" s="53">
        <v>0</v>
      </c>
      <c r="E2" s="53"/>
      <c r="F2" s="53"/>
      <c r="H2" s="51" t="s">
        <v>10</v>
      </c>
      <c r="I2" s="51"/>
      <c r="J2" s="36">
        <v>9350</v>
      </c>
    </row>
    <row r="3" spans="1:11" ht="24" customHeight="1" thickTop="1" thickBot="1" x14ac:dyDescent="0.5">
      <c r="A3" s="41" t="s">
        <v>16</v>
      </c>
      <c r="B3" s="42"/>
      <c r="C3" s="43"/>
      <c r="D3" s="64" t="s">
        <v>25</v>
      </c>
      <c r="E3" s="64"/>
      <c r="F3" s="64"/>
      <c r="H3" s="52" t="s">
        <v>11</v>
      </c>
      <c r="I3" s="52"/>
      <c r="J3" s="37">
        <v>1100</v>
      </c>
    </row>
    <row r="4" spans="1:11" ht="24" customHeight="1" thickTop="1" x14ac:dyDescent="0.45">
      <c r="A4" s="44" t="s">
        <v>18</v>
      </c>
      <c r="B4" s="45"/>
      <c r="C4" s="46"/>
      <c r="D4" s="55">
        <v>0</v>
      </c>
      <c r="E4" s="55"/>
      <c r="F4" s="55"/>
      <c r="G4" s="20"/>
      <c r="I4" s="21"/>
      <c r="J4" s="19"/>
    </row>
    <row r="5" spans="1:11" ht="12" customHeight="1" x14ac:dyDescent="0.45">
      <c r="A5" s="22"/>
      <c r="B5" s="13"/>
      <c r="D5" s="35"/>
      <c r="E5" s="35"/>
      <c r="F5" s="35"/>
      <c r="G5" s="20"/>
      <c r="I5" s="21"/>
      <c r="J5" s="19"/>
    </row>
    <row r="6" spans="1:11" s="24" customFormat="1" ht="23.25" customHeight="1" x14ac:dyDescent="0.45">
      <c r="A6" s="50" t="s">
        <v>15</v>
      </c>
      <c r="B6" s="50"/>
      <c r="C6" s="50"/>
      <c r="D6" s="50"/>
      <c r="E6" s="23"/>
      <c r="F6" s="23"/>
      <c r="G6" s="23"/>
      <c r="H6" s="50" t="s">
        <v>19</v>
      </c>
      <c r="I6" s="50"/>
      <c r="J6" s="50"/>
      <c r="K6" s="50"/>
    </row>
    <row r="7" spans="1:11" s="26" customFormat="1" ht="32.25" customHeight="1" x14ac:dyDescent="0.45">
      <c r="A7" s="27" t="s">
        <v>2</v>
      </c>
      <c r="B7" s="28" t="s">
        <v>13</v>
      </c>
      <c r="C7" s="56" t="s">
        <v>8</v>
      </c>
      <c r="D7" s="57"/>
      <c r="E7" s="58"/>
      <c r="F7" s="25"/>
      <c r="G7" s="25"/>
      <c r="H7" s="27" t="s">
        <v>2</v>
      </c>
      <c r="I7" s="29" t="s">
        <v>14</v>
      </c>
      <c r="J7" s="56" t="s">
        <v>9</v>
      </c>
      <c r="K7" s="57"/>
    </row>
    <row r="8" spans="1:11" ht="22.2" x14ac:dyDescent="0.45">
      <c r="A8" s="10">
        <v>1</v>
      </c>
      <c r="B8" s="48">
        <f>((30-A8+1)/30)*$J$2</f>
        <v>9350</v>
      </c>
      <c r="C8" s="59">
        <f>SUM(B8+$D$2+$D$4)</f>
        <v>9350</v>
      </c>
      <c r="D8" s="60"/>
      <c r="E8" s="61"/>
      <c r="H8" s="10">
        <v>1</v>
      </c>
      <c r="I8" s="47">
        <f>((30-A8+1)/30)*$J$3</f>
        <v>1100</v>
      </c>
      <c r="J8" s="62">
        <f>SUM(I8+C8+$J$3)</f>
        <v>11550</v>
      </c>
      <c r="K8" s="63"/>
    </row>
    <row r="9" spans="1:11" ht="22.2" x14ac:dyDescent="0.45">
      <c r="A9" s="10">
        <v>2</v>
      </c>
      <c r="B9" s="48">
        <f t="shared" ref="B9:B37" si="0">((30-A9+1)/30)*$J$2</f>
        <v>9038.3333333333339</v>
      </c>
      <c r="C9" s="59">
        <f t="shared" ref="C9:C37" si="1">SUM(B9+$D$2+$D$4)</f>
        <v>9038.3333333333339</v>
      </c>
      <c r="D9" s="60"/>
      <c r="E9" s="61"/>
      <c r="H9" s="10">
        <v>2</v>
      </c>
      <c r="I9" s="47">
        <f t="shared" ref="I9:I37" si="2">((30-A9+1)/30)*$J$3</f>
        <v>1063.3333333333333</v>
      </c>
      <c r="J9" s="62">
        <f>SUM(I9+C9+$J$3)</f>
        <v>11201.666666666668</v>
      </c>
      <c r="K9" s="63"/>
    </row>
    <row r="10" spans="1:11" ht="22.2" x14ac:dyDescent="0.45">
      <c r="A10" s="10">
        <v>3</v>
      </c>
      <c r="B10" s="48">
        <f t="shared" si="0"/>
        <v>8726.6666666666661</v>
      </c>
      <c r="C10" s="59">
        <f t="shared" si="1"/>
        <v>8726.6666666666661</v>
      </c>
      <c r="D10" s="60"/>
      <c r="E10" s="61"/>
      <c r="H10" s="10">
        <v>3</v>
      </c>
      <c r="I10" s="47">
        <f t="shared" si="2"/>
        <v>1026.6666666666667</v>
      </c>
      <c r="J10" s="62">
        <f t="shared" ref="J10:J37" si="3">SUM(I10+C10+$J$3)</f>
        <v>10853.333333333332</v>
      </c>
      <c r="K10" s="63"/>
    </row>
    <row r="11" spans="1:11" ht="22.2" x14ac:dyDescent="0.45">
      <c r="A11" s="10">
        <v>4</v>
      </c>
      <c r="B11" s="48">
        <f t="shared" si="0"/>
        <v>8415</v>
      </c>
      <c r="C11" s="59">
        <f t="shared" si="1"/>
        <v>8415</v>
      </c>
      <c r="D11" s="60"/>
      <c r="E11" s="61"/>
      <c r="H11" s="10">
        <v>4</v>
      </c>
      <c r="I11" s="47">
        <f t="shared" si="2"/>
        <v>990</v>
      </c>
      <c r="J11" s="62">
        <f t="shared" si="3"/>
        <v>10505</v>
      </c>
      <c r="K11" s="63"/>
    </row>
    <row r="12" spans="1:11" ht="22.2" x14ac:dyDescent="0.45">
      <c r="A12" s="10">
        <v>5</v>
      </c>
      <c r="B12" s="48">
        <f t="shared" si="0"/>
        <v>8103.3333333333339</v>
      </c>
      <c r="C12" s="59">
        <f t="shared" si="1"/>
        <v>8103.3333333333339</v>
      </c>
      <c r="D12" s="60"/>
      <c r="E12" s="61"/>
      <c r="H12" s="10">
        <v>5</v>
      </c>
      <c r="I12" s="47">
        <f t="shared" si="2"/>
        <v>953.33333333333337</v>
      </c>
      <c r="J12" s="62">
        <f t="shared" si="3"/>
        <v>10156.666666666668</v>
      </c>
      <c r="K12" s="63"/>
    </row>
    <row r="13" spans="1:11" ht="22.2" x14ac:dyDescent="0.45">
      <c r="A13" s="10">
        <v>6</v>
      </c>
      <c r="B13" s="48">
        <f t="shared" si="0"/>
        <v>7791.666666666667</v>
      </c>
      <c r="C13" s="59">
        <f t="shared" si="1"/>
        <v>7791.666666666667</v>
      </c>
      <c r="D13" s="60"/>
      <c r="E13" s="61"/>
      <c r="H13" s="10">
        <v>6</v>
      </c>
      <c r="I13" s="47">
        <f t="shared" si="2"/>
        <v>916.66666666666674</v>
      </c>
      <c r="J13" s="62">
        <f t="shared" si="3"/>
        <v>9808.3333333333339</v>
      </c>
      <c r="K13" s="63"/>
    </row>
    <row r="14" spans="1:11" ht="22.2" x14ac:dyDescent="0.45">
      <c r="A14" s="10">
        <v>7</v>
      </c>
      <c r="B14" s="48">
        <f t="shared" si="0"/>
        <v>7480</v>
      </c>
      <c r="C14" s="59">
        <f t="shared" si="1"/>
        <v>7480</v>
      </c>
      <c r="D14" s="60"/>
      <c r="E14" s="61"/>
      <c r="H14" s="10">
        <v>7</v>
      </c>
      <c r="I14" s="47">
        <f t="shared" si="2"/>
        <v>880</v>
      </c>
      <c r="J14" s="62">
        <f t="shared" si="3"/>
        <v>9460</v>
      </c>
      <c r="K14" s="63"/>
    </row>
    <row r="15" spans="1:11" ht="22.2" x14ac:dyDescent="0.45">
      <c r="A15" s="10">
        <v>8</v>
      </c>
      <c r="B15" s="48">
        <f t="shared" si="0"/>
        <v>7168.3333333333339</v>
      </c>
      <c r="C15" s="59">
        <f t="shared" si="1"/>
        <v>7168.3333333333339</v>
      </c>
      <c r="D15" s="60"/>
      <c r="E15" s="61"/>
      <c r="H15" s="10">
        <v>8</v>
      </c>
      <c r="I15" s="47">
        <f t="shared" si="2"/>
        <v>843.33333333333337</v>
      </c>
      <c r="J15" s="62">
        <f t="shared" si="3"/>
        <v>9111.6666666666679</v>
      </c>
      <c r="K15" s="63"/>
    </row>
    <row r="16" spans="1:11" ht="22.2" x14ac:dyDescent="0.45">
      <c r="A16" s="10">
        <v>9</v>
      </c>
      <c r="B16" s="48">
        <f t="shared" si="0"/>
        <v>6856.6666666666661</v>
      </c>
      <c r="C16" s="59">
        <f t="shared" si="1"/>
        <v>6856.6666666666661</v>
      </c>
      <c r="D16" s="60"/>
      <c r="E16" s="61"/>
      <c r="H16" s="10">
        <v>9</v>
      </c>
      <c r="I16" s="47">
        <f t="shared" si="2"/>
        <v>806.66666666666663</v>
      </c>
      <c r="J16" s="62">
        <f t="shared" si="3"/>
        <v>8763.3333333333321</v>
      </c>
      <c r="K16" s="63"/>
    </row>
    <row r="17" spans="1:11" ht="22.2" x14ac:dyDescent="0.45">
      <c r="A17" s="10">
        <v>10</v>
      </c>
      <c r="B17" s="48">
        <f t="shared" si="0"/>
        <v>6545</v>
      </c>
      <c r="C17" s="59">
        <f t="shared" si="1"/>
        <v>6545</v>
      </c>
      <c r="D17" s="60"/>
      <c r="E17" s="61"/>
      <c r="H17" s="10">
        <v>10</v>
      </c>
      <c r="I17" s="47">
        <f t="shared" si="2"/>
        <v>770</v>
      </c>
      <c r="J17" s="62">
        <f t="shared" si="3"/>
        <v>8415</v>
      </c>
      <c r="K17" s="63"/>
    </row>
    <row r="18" spans="1:11" ht="22.2" x14ac:dyDescent="0.45">
      <c r="A18" s="10">
        <v>11</v>
      </c>
      <c r="B18" s="48">
        <f t="shared" si="0"/>
        <v>6233.333333333333</v>
      </c>
      <c r="C18" s="59">
        <f t="shared" si="1"/>
        <v>6233.333333333333</v>
      </c>
      <c r="D18" s="60"/>
      <c r="E18" s="61"/>
      <c r="H18" s="10">
        <v>11</v>
      </c>
      <c r="I18" s="47">
        <f t="shared" si="2"/>
        <v>733.33333333333326</v>
      </c>
      <c r="J18" s="62">
        <f t="shared" si="3"/>
        <v>8066.6666666666661</v>
      </c>
      <c r="K18" s="63"/>
    </row>
    <row r="19" spans="1:11" ht="22.2" x14ac:dyDescent="0.45">
      <c r="A19" s="10">
        <v>12</v>
      </c>
      <c r="B19" s="48">
        <f t="shared" si="0"/>
        <v>5921.6666666666661</v>
      </c>
      <c r="C19" s="59">
        <f t="shared" si="1"/>
        <v>5921.6666666666661</v>
      </c>
      <c r="D19" s="60"/>
      <c r="E19" s="61"/>
      <c r="H19" s="10">
        <v>12</v>
      </c>
      <c r="I19" s="47">
        <f t="shared" si="2"/>
        <v>696.66666666666663</v>
      </c>
      <c r="J19" s="62">
        <f t="shared" si="3"/>
        <v>7718.333333333333</v>
      </c>
      <c r="K19" s="63"/>
    </row>
    <row r="20" spans="1:11" ht="22.2" x14ac:dyDescent="0.45">
      <c r="A20" s="10">
        <v>13</v>
      </c>
      <c r="B20" s="48">
        <f t="shared" si="0"/>
        <v>5610</v>
      </c>
      <c r="C20" s="59">
        <f t="shared" si="1"/>
        <v>5610</v>
      </c>
      <c r="D20" s="60"/>
      <c r="E20" s="61"/>
      <c r="H20" s="10">
        <v>13</v>
      </c>
      <c r="I20" s="47">
        <f t="shared" si="2"/>
        <v>660</v>
      </c>
      <c r="J20" s="62">
        <f t="shared" si="3"/>
        <v>7370</v>
      </c>
      <c r="K20" s="63"/>
    </row>
    <row r="21" spans="1:11" ht="22.2" x14ac:dyDescent="0.45">
      <c r="A21" s="10">
        <v>14</v>
      </c>
      <c r="B21" s="48">
        <f t="shared" si="0"/>
        <v>5298.333333333333</v>
      </c>
      <c r="C21" s="59">
        <f t="shared" si="1"/>
        <v>5298.333333333333</v>
      </c>
      <c r="D21" s="60"/>
      <c r="E21" s="61"/>
      <c r="H21" s="10">
        <v>14</v>
      </c>
      <c r="I21" s="47">
        <f t="shared" si="2"/>
        <v>623.33333333333337</v>
      </c>
      <c r="J21" s="62">
        <f t="shared" si="3"/>
        <v>7021.6666666666661</v>
      </c>
      <c r="K21" s="63"/>
    </row>
    <row r="22" spans="1:11" ht="22.2" x14ac:dyDescent="0.45">
      <c r="A22" s="10">
        <v>15</v>
      </c>
      <c r="B22" s="48">
        <f t="shared" si="0"/>
        <v>4986.666666666667</v>
      </c>
      <c r="C22" s="59">
        <f t="shared" si="1"/>
        <v>4986.666666666667</v>
      </c>
      <c r="D22" s="60"/>
      <c r="E22" s="61"/>
      <c r="H22" s="10">
        <v>15</v>
      </c>
      <c r="I22" s="47">
        <f t="shared" si="2"/>
        <v>586.66666666666663</v>
      </c>
      <c r="J22" s="62">
        <f t="shared" si="3"/>
        <v>6673.3333333333339</v>
      </c>
      <c r="K22" s="63"/>
    </row>
    <row r="23" spans="1:11" ht="22.2" x14ac:dyDescent="0.45">
      <c r="A23" s="10">
        <v>16</v>
      </c>
      <c r="B23" s="48">
        <f t="shared" si="0"/>
        <v>4675</v>
      </c>
      <c r="C23" s="59">
        <f t="shared" si="1"/>
        <v>4675</v>
      </c>
      <c r="D23" s="60"/>
      <c r="E23" s="61"/>
      <c r="H23" s="10">
        <v>16</v>
      </c>
      <c r="I23" s="47">
        <f t="shared" si="2"/>
        <v>550</v>
      </c>
      <c r="J23" s="62">
        <f t="shared" si="3"/>
        <v>6325</v>
      </c>
      <c r="K23" s="63"/>
    </row>
    <row r="24" spans="1:11" ht="22.2" x14ac:dyDescent="0.45">
      <c r="A24" s="10">
        <v>17</v>
      </c>
      <c r="B24" s="48">
        <f t="shared" si="0"/>
        <v>4363.333333333333</v>
      </c>
      <c r="C24" s="59">
        <f t="shared" si="1"/>
        <v>4363.333333333333</v>
      </c>
      <c r="D24" s="60"/>
      <c r="E24" s="61"/>
      <c r="H24" s="10">
        <v>17</v>
      </c>
      <c r="I24" s="47">
        <f t="shared" si="2"/>
        <v>513.33333333333337</v>
      </c>
      <c r="J24" s="62">
        <f t="shared" si="3"/>
        <v>5976.6666666666661</v>
      </c>
      <c r="K24" s="63"/>
    </row>
    <row r="25" spans="1:11" ht="22.2" x14ac:dyDescent="0.45">
      <c r="A25" s="10">
        <v>18</v>
      </c>
      <c r="B25" s="48">
        <f t="shared" si="0"/>
        <v>4051.666666666667</v>
      </c>
      <c r="C25" s="59">
        <f t="shared" si="1"/>
        <v>4051.666666666667</v>
      </c>
      <c r="D25" s="60"/>
      <c r="E25" s="61"/>
      <c r="H25" s="10">
        <v>18</v>
      </c>
      <c r="I25" s="47">
        <f t="shared" si="2"/>
        <v>476.66666666666669</v>
      </c>
      <c r="J25" s="62">
        <f t="shared" si="3"/>
        <v>5628.3333333333339</v>
      </c>
      <c r="K25" s="63"/>
    </row>
    <row r="26" spans="1:11" ht="22.2" x14ac:dyDescent="0.45">
      <c r="A26" s="10">
        <v>19</v>
      </c>
      <c r="B26" s="48">
        <f t="shared" si="0"/>
        <v>3740</v>
      </c>
      <c r="C26" s="59">
        <f t="shared" si="1"/>
        <v>3740</v>
      </c>
      <c r="D26" s="60"/>
      <c r="E26" s="61"/>
      <c r="H26" s="10">
        <v>19</v>
      </c>
      <c r="I26" s="47">
        <f t="shared" si="2"/>
        <v>440</v>
      </c>
      <c r="J26" s="62">
        <f t="shared" si="3"/>
        <v>5280</v>
      </c>
      <c r="K26" s="63"/>
    </row>
    <row r="27" spans="1:11" ht="22.2" x14ac:dyDescent="0.45">
      <c r="A27" s="10">
        <v>20</v>
      </c>
      <c r="B27" s="48">
        <f t="shared" si="0"/>
        <v>3428.333333333333</v>
      </c>
      <c r="C27" s="59">
        <f t="shared" si="1"/>
        <v>3428.333333333333</v>
      </c>
      <c r="D27" s="60"/>
      <c r="E27" s="61"/>
      <c r="H27" s="10">
        <v>20</v>
      </c>
      <c r="I27" s="47">
        <f t="shared" si="2"/>
        <v>403.33333333333331</v>
      </c>
      <c r="J27" s="62">
        <f t="shared" si="3"/>
        <v>4931.6666666666661</v>
      </c>
      <c r="K27" s="63"/>
    </row>
    <row r="28" spans="1:11" ht="22.2" x14ac:dyDescent="0.45">
      <c r="A28" s="10">
        <v>21</v>
      </c>
      <c r="B28" s="48">
        <f t="shared" si="0"/>
        <v>3116.6666666666665</v>
      </c>
      <c r="C28" s="59">
        <f t="shared" si="1"/>
        <v>3116.6666666666665</v>
      </c>
      <c r="D28" s="60"/>
      <c r="E28" s="61"/>
      <c r="H28" s="10">
        <v>21</v>
      </c>
      <c r="I28" s="47">
        <f t="shared" si="2"/>
        <v>366.66666666666663</v>
      </c>
      <c r="J28" s="62">
        <f t="shared" si="3"/>
        <v>4583.333333333333</v>
      </c>
      <c r="K28" s="63"/>
    </row>
    <row r="29" spans="1:11" ht="22.2" x14ac:dyDescent="0.45">
      <c r="A29" s="10">
        <v>22</v>
      </c>
      <c r="B29" s="48">
        <f t="shared" si="0"/>
        <v>2805</v>
      </c>
      <c r="C29" s="59">
        <f t="shared" si="1"/>
        <v>2805</v>
      </c>
      <c r="D29" s="60"/>
      <c r="E29" s="61"/>
      <c r="H29" s="10">
        <v>22</v>
      </c>
      <c r="I29" s="47">
        <f t="shared" si="2"/>
        <v>330</v>
      </c>
      <c r="J29" s="62">
        <f t="shared" si="3"/>
        <v>4235</v>
      </c>
      <c r="K29" s="63"/>
    </row>
    <row r="30" spans="1:11" ht="22.2" x14ac:dyDescent="0.45">
      <c r="A30" s="10">
        <v>23</v>
      </c>
      <c r="B30" s="48">
        <f t="shared" si="0"/>
        <v>2493.3333333333335</v>
      </c>
      <c r="C30" s="59">
        <f t="shared" si="1"/>
        <v>2493.3333333333335</v>
      </c>
      <c r="D30" s="60"/>
      <c r="E30" s="61"/>
      <c r="H30" s="10">
        <v>23</v>
      </c>
      <c r="I30" s="47">
        <f t="shared" si="2"/>
        <v>293.33333333333331</v>
      </c>
      <c r="J30" s="62">
        <f t="shared" si="3"/>
        <v>3886.666666666667</v>
      </c>
      <c r="K30" s="63"/>
    </row>
    <row r="31" spans="1:11" ht="22.2" x14ac:dyDescent="0.45">
      <c r="A31" s="10">
        <v>24</v>
      </c>
      <c r="B31" s="48">
        <f>((30-A31+1)/30)*$J$2</f>
        <v>2181.6666666666665</v>
      </c>
      <c r="C31" s="59">
        <f t="shared" si="1"/>
        <v>2181.6666666666665</v>
      </c>
      <c r="D31" s="60"/>
      <c r="E31" s="61"/>
      <c r="H31" s="10">
        <v>24</v>
      </c>
      <c r="I31" s="47">
        <f t="shared" si="2"/>
        <v>256.66666666666669</v>
      </c>
      <c r="J31" s="62">
        <f t="shared" si="3"/>
        <v>3538.333333333333</v>
      </c>
      <c r="K31" s="63"/>
    </row>
    <row r="32" spans="1:11" ht="22.2" x14ac:dyDescent="0.45">
      <c r="A32" s="10">
        <v>25</v>
      </c>
      <c r="B32" s="48">
        <f t="shared" si="0"/>
        <v>1870</v>
      </c>
      <c r="C32" s="59">
        <f t="shared" si="1"/>
        <v>1870</v>
      </c>
      <c r="D32" s="60"/>
      <c r="E32" s="61"/>
      <c r="H32" s="10">
        <v>25</v>
      </c>
      <c r="I32" s="47">
        <f t="shared" si="2"/>
        <v>220</v>
      </c>
      <c r="J32" s="62">
        <f t="shared" si="3"/>
        <v>3190</v>
      </c>
      <c r="K32" s="63"/>
    </row>
    <row r="33" spans="1:11" ht="22.2" x14ac:dyDescent="0.45">
      <c r="A33" s="10">
        <v>26</v>
      </c>
      <c r="B33" s="48">
        <f t="shared" si="0"/>
        <v>1558.3333333333333</v>
      </c>
      <c r="C33" s="59">
        <f t="shared" si="1"/>
        <v>1558.3333333333333</v>
      </c>
      <c r="D33" s="60"/>
      <c r="E33" s="61"/>
      <c r="H33" s="10">
        <v>26</v>
      </c>
      <c r="I33" s="47">
        <f t="shared" si="2"/>
        <v>183.33333333333331</v>
      </c>
      <c r="J33" s="62">
        <f t="shared" si="3"/>
        <v>2841.6666666666665</v>
      </c>
      <c r="K33" s="63"/>
    </row>
    <row r="34" spans="1:11" ht="22.2" x14ac:dyDescent="0.45">
      <c r="A34" s="10">
        <v>27</v>
      </c>
      <c r="B34" s="48">
        <f t="shared" si="0"/>
        <v>1246.6666666666667</v>
      </c>
      <c r="C34" s="59">
        <f t="shared" si="1"/>
        <v>1246.6666666666667</v>
      </c>
      <c r="D34" s="60"/>
      <c r="E34" s="61"/>
      <c r="H34" s="10">
        <v>27</v>
      </c>
      <c r="I34" s="47">
        <f t="shared" si="2"/>
        <v>146.66666666666666</v>
      </c>
      <c r="J34" s="62">
        <f t="shared" si="3"/>
        <v>2493.3333333333335</v>
      </c>
      <c r="K34" s="63"/>
    </row>
    <row r="35" spans="1:11" ht="22.2" x14ac:dyDescent="0.45">
      <c r="A35" s="10">
        <v>28</v>
      </c>
      <c r="B35" s="48">
        <f t="shared" si="0"/>
        <v>935</v>
      </c>
      <c r="C35" s="59">
        <f t="shared" si="1"/>
        <v>935</v>
      </c>
      <c r="D35" s="60"/>
      <c r="E35" s="61"/>
      <c r="H35" s="10">
        <v>28</v>
      </c>
      <c r="I35" s="47">
        <f t="shared" si="2"/>
        <v>110</v>
      </c>
      <c r="J35" s="62">
        <f t="shared" ref="J35:J36" si="4">SUM(I35+C35+$J$3)</f>
        <v>2145</v>
      </c>
      <c r="K35" s="63"/>
    </row>
    <row r="36" spans="1:11" ht="22.2" x14ac:dyDescent="0.45">
      <c r="A36" s="10">
        <v>29</v>
      </c>
      <c r="B36" s="48">
        <f t="shared" si="0"/>
        <v>623.33333333333337</v>
      </c>
      <c r="C36" s="59">
        <f t="shared" si="1"/>
        <v>623.33333333333337</v>
      </c>
      <c r="D36" s="60"/>
      <c r="E36" s="61"/>
      <c r="H36" s="10">
        <v>29</v>
      </c>
      <c r="I36" s="47">
        <f t="shared" si="2"/>
        <v>73.333333333333329</v>
      </c>
      <c r="J36" s="62">
        <f t="shared" si="4"/>
        <v>1796.6666666666667</v>
      </c>
      <c r="K36" s="63"/>
    </row>
    <row r="37" spans="1:11" ht="22.2" x14ac:dyDescent="0.45">
      <c r="A37" s="10">
        <v>30</v>
      </c>
      <c r="B37" s="48">
        <f t="shared" si="0"/>
        <v>311.66666666666669</v>
      </c>
      <c r="C37" s="59">
        <f t="shared" si="1"/>
        <v>311.66666666666669</v>
      </c>
      <c r="D37" s="60"/>
      <c r="E37" s="61"/>
      <c r="H37" s="10">
        <v>30</v>
      </c>
      <c r="I37" s="47">
        <f t="shared" si="2"/>
        <v>36.666666666666664</v>
      </c>
      <c r="J37" s="62">
        <f t="shared" si="3"/>
        <v>1448.3333333333335</v>
      </c>
      <c r="K37" s="63"/>
    </row>
    <row r="38" spans="1:11" x14ac:dyDescent="0.45">
      <c r="B38" s="49"/>
    </row>
  </sheetData>
  <mergeCells count="69">
    <mergeCell ref="C34:E34"/>
    <mergeCell ref="J34:K34"/>
    <mergeCell ref="C37:E37"/>
    <mergeCell ref="J37:K37"/>
    <mergeCell ref="C35:E35"/>
    <mergeCell ref="C36:E36"/>
    <mergeCell ref="J35:K35"/>
    <mergeCell ref="J36:K36"/>
    <mergeCell ref="C31:E31"/>
    <mergeCell ref="J31:K31"/>
    <mergeCell ref="C32:E32"/>
    <mergeCell ref="J32:K32"/>
    <mergeCell ref="C33:E33"/>
    <mergeCell ref="J33:K33"/>
    <mergeCell ref="C28:E28"/>
    <mergeCell ref="J28:K28"/>
    <mergeCell ref="C29:E29"/>
    <mergeCell ref="J29:K29"/>
    <mergeCell ref="C30:E30"/>
    <mergeCell ref="J30:K30"/>
    <mergeCell ref="C25:E25"/>
    <mergeCell ref="J25:K25"/>
    <mergeCell ref="C26:E26"/>
    <mergeCell ref="J26:K26"/>
    <mergeCell ref="C27:E27"/>
    <mergeCell ref="J27:K27"/>
    <mergeCell ref="C22:E22"/>
    <mergeCell ref="J22:K22"/>
    <mergeCell ref="C23:E23"/>
    <mergeCell ref="J23:K23"/>
    <mergeCell ref="C24:E24"/>
    <mergeCell ref="J24:K24"/>
    <mergeCell ref="C19:E19"/>
    <mergeCell ref="J19:K19"/>
    <mergeCell ref="C20:E20"/>
    <mergeCell ref="J20:K20"/>
    <mergeCell ref="C21:E21"/>
    <mergeCell ref="J21:K21"/>
    <mergeCell ref="C16:E16"/>
    <mergeCell ref="J16:K16"/>
    <mergeCell ref="C17:E17"/>
    <mergeCell ref="J17:K17"/>
    <mergeCell ref="C18:E18"/>
    <mergeCell ref="J18:K18"/>
    <mergeCell ref="C13:E13"/>
    <mergeCell ref="J13:K13"/>
    <mergeCell ref="C14:E14"/>
    <mergeCell ref="J14:K14"/>
    <mergeCell ref="C15:E15"/>
    <mergeCell ref="J15:K15"/>
    <mergeCell ref="C10:E10"/>
    <mergeCell ref="J10:K10"/>
    <mergeCell ref="C11:E11"/>
    <mergeCell ref="J11:K11"/>
    <mergeCell ref="C12:E12"/>
    <mergeCell ref="J12:K12"/>
    <mergeCell ref="C7:E7"/>
    <mergeCell ref="J7:K7"/>
    <mergeCell ref="C8:E8"/>
    <mergeCell ref="J8:K8"/>
    <mergeCell ref="C9:E9"/>
    <mergeCell ref="J9:K9"/>
    <mergeCell ref="A6:D6"/>
    <mergeCell ref="H6:K6"/>
    <mergeCell ref="D2:F2"/>
    <mergeCell ref="H2:I2"/>
    <mergeCell ref="D3:F3"/>
    <mergeCell ref="H3:I3"/>
    <mergeCell ref="D4:F4"/>
  </mergeCells>
  <phoneticPr fontId="3"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C28B-9A8C-4E1F-84D2-D5A3F5B625E5}">
  <sheetPr>
    <tabColor rgb="FFFFC000"/>
    <pageSetUpPr fitToPage="1"/>
  </sheetPr>
  <dimension ref="A1:K39"/>
  <sheetViews>
    <sheetView view="pageBreakPreview" zoomScaleNormal="100" zoomScaleSheetLayoutView="100" workbookViewId="0">
      <selection activeCell="A6" sqref="A6:D6"/>
    </sheetView>
  </sheetViews>
  <sheetFormatPr defaultColWidth="8.796875" defaultRowHeight="18" x14ac:dyDescent="0.45"/>
  <cols>
    <col min="1" max="1" width="6.796875" style="2" customWidth="1"/>
    <col min="2" max="2" width="18.19921875" style="2" customWidth="1"/>
    <col min="3" max="3" width="6" style="2" customWidth="1"/>
    <col min="4" max="4" width="10.19921875" style="2" customWidth="1"/>
    <col min="5" max="5" width="6.796875" style="2" customWidth="1"/>
    <col min="6" max="6" width="3.796875" style="2" customWidth="1"/>
    <col min="7" max="7" width="8" style="2" customWidth="1"/>
    <col min="8" max="8" width="5.69921875" style="2" customWidth="1"/>
    <col min="9" max="9" width="15.796875" style="2" customWidth="1"/>
    <col min="10" max="10" width="12.69921875" style="2" customWidth="1"/>
    <col min="11" max="11" width="8.19921875" customWidth="1"/>
  </cols>
  <sheetData>
    <row r="1" spans="1:11" ht="35.25" customHeight="1" x14ac:dyDescent="0.45">
      <c r="A1" s="34" t="s">
        <v>20</v>
      </c>
      <c r="B1" s="30"/>
      <c r="C1" s="31"/>
      <c r="D1" s="31"/>
      <c r="E1" s="31"/>
      <c r="F1" s="31"/>
      <c r="G1" s="31"/>
      <c r="H1" s="30"/>
      <c r="I1" s="30"/>
      <c r="J1" s="32"/>
      <c r="K1" s="33"/>
    </row>
    <row r="2" spans="1:11" ht="24" customHeight="1" thickBot="1" x14ac:dyDescent="0.5">
      <c r="A2" s="38" t="s">
        <v>21</v>
      </c>
      <c r="B2" s="39"/>
      <c r="C2" s="40"/>
      <c r="D2" s="53">
        <v>5500</v>
      </c>
      <c r="E2" s="53"/>
      <c r="F2" s="53"/>
      <c r="H2" s="51" t="s">
        <v>10</v>
      </c>
      <c r="I2" s="51"/>
      <c r="J2" s="36">
        <v>9350</v>
      </c>
    </row>
    <row r="3" spans="1:11" ht="24" customHeight="1" thickTop="1" thickBot="1" x14ac:dyDescent="0.5">
      <c r="A3" s="41" t="s">
        <v>16</v>
      </c>
      <c r="B3" s="42"/>
      <c r="C3" s="43"/>
      <c r="D3" s="54" t="s">
        <v>12</v>
      </c>
      <c r="E3" s="54"/>
      <c r="F3" s="54"/>
      <c r="H3" s="52" t="s">
        <v>11</v>
      </c>
      <c r="I3" s="52"/>
      <c r="J3" s="37">
        <v>1100</v>
      </c>
    </row>
    <row r="4" spans="1:11" ht="24" customHeight="1" thickTop="1" x14ac:dyDescent="0.45">
      <c r="A4" s="44" t="s">
        <v>18</v>
      </c>
      <c r="B4" s="45"/>
      <c r="C4" s="46"/>
      <c r="D4" s="55">
        <v>500</v>
      </c>
      <c r="E4" s="55"/>
      <c r="F4" s="55"/>
      <c r="G4" s="20"/>
      <c r="I4" s="21"/>
      <c r="J4" s="19"/>
    </row>
    <row r="5" spans="1:11" ht="12" customHeight="1" x14ac:dyDescent="0.45">
      <c r="A5" s="22"/>
      <c r="B5" s="13"/>
      <c r="D5" s="35"/>
      <c r="E5" s="35"/>
      <c r="F5" s="35"/>
      <c r="G5" s="20"/>
      <c r="I5" s="21"/>
      <c r="J5" s="19"/>
    </row>
    <row r="6" spans="1:11" s="24" customFormat="1" ht="23.25" customHeight="1" x14ac:dyDescent="0.45">
      <c r="A6" s="50" t="s">
        <v>15</v>
      </c>
      <c r="B6" s="50"/>
      <c r="C6" s="50"/>
      <c r="D6" s="50"/>
      <c r="E6" s="23"/>
      <c r="F6" s="23"/>
      <c r="G6" s="23"/>
      <c r="H6" s="50" t="s">
        <v>19</v>
      </c>
      <c r="I6" s="50"/>
      <c r="J6" s="50"/>
      <c r="K6" s="50"/>
    </row>
    <row r="7" spans="1:11" s="26" customFormat="1" ht="32.25" customHeight="1" x14ac:dyDescent="0.45">
      <c r="A7" s="27" t="s">
        <v>2</v>
      </c>
      <c r="B7" s="28" t="s">
        <v>13</v>
      </c>
      <c r="C7" s="56" t="s">
        <v>8</v>
      </c>
      <c r="D7" s="57"/>
      <c r="E7" s="58"/>
      <c r="F7" s="25"/>
      <c r="G7" s="25"/>
      <c r="H7" s="27" t="s">
        <v>2</v>
      </c>
      <c r="I7" s="29" t="s">
        <v>14</v>
      </c>
      <c r="J7" s="56" t="s">
        <v>9</v>
      </c>
      <c r="K7" s="57"/>
    </row>
    <row r="8" spans="1:11" ht="22.2" x14ac:dyDescent="0.45">
      <c r="A8" s="10">
        <v>1</v>
      </c>
      <c r="B8" s="48">
        <f>((31-A8+1)/31)*$J$2</f>
        <v>9350</v>
      </c>
      <c r="C8" s="59">
        <f>SUM(B8+$D$2+$D$4)</f>
        <v>15350</v>
      </c>
      <c r="D8" s="60"/>
      <c r="E8" s="61"/>
      <c r="H8" s="10">
        <v>1</v>
      </c>
      <c r="I8" s="47">
        <f>((31-A8+1)/31)*$J$3</f>
        <v>1100</v>
      </c>
      <c r="J8" s="62">
        <f>SUM(I8+C8+$J$3)</f>
        <v>17550</v>
      </c>
      <c r="K8" s="63"/>
    </row>
    <row r="9" spans="1:11" ht="22.2" x14ac:dyDescent="0.45">
      <c r="A9" s="10">
        <v>2</v>
      </c>
      <c r="B9" s="48">
        <f t="shared" ref="B9:B37" si="0">((31-A9+1)/31)*$J$2</f>
        <v>9048.3870967741932</v>
      </c>
      <c r="C9" s="59">
        <f t="shared" ref="C9:C38" si="1">SUM(B9+$D$2+$D$4)</f>
        <v>15048.387096774193</v>
      </c>
      <c r="D9" s="60"/>
      <c r="E9" s="61"/>
      <c r="H9" s="10">
        <v>2</v>
      </c>
      <c r="I9" s="47">
        <f t="shared" ref="I9:I38" si="2">((31-A9+1)/31)*$J$3</f>
        <v>1064.516129032258</v>
      </c>
      <c r="J9" s="62">
        <f>SUM(I9+C9+$J$3)</f>
        <v>17212.903225806451</v>
      </c>
      <c r="K9" s="63"/>
    </row>
    <row r="10" spans="1:11" ht="22.2" x14ac:dyDescent="0.45">
      <c r="A10" s="10">
        <v>3</v>
      </c>
      <c r="B10" s="48">
        <f t="shared" si="0"/>
        <v>8746.7741935483864</v>
      </c>
      <c r="C10" s="59">
        <f t="shared" si="1"/>
        <v>14746.774193548386</v>
      </c>
      <c r="D10" s="60"/>
      <c r="E10" s="61"/>
      <c r="H10" s="10">
        <v>3</v>
      </c>
      <c r="I10" s="47">
        <f t="shared" si="2"/>
        <v>1029.0322580645161</v>
      </c>
      <c r="J10" s="62">
        <f>SUM(I10+C10+$J$3)</f>
        <v>16875.806451612902</v>
      </c>
      <c r="K10" s="63"/>
    </row>
    <row r="11" spans="1:11" ht="22.2" x14ac:dyDescent="0.45">
      <c r="A11" s="10">
        <v>4</v>
      </c>
      <c r="B11" s="48">
        <f t="shared" si="0"/>
        <v>8445.1612903225796</v>
      </c>
      <c r="C11" s="59">
        <f t="shared" si="1"/>
        <v>14445.16129032258</v>
      </c>
      <c r="D11" s="60"/>
      <c r="E11" s="61"/>
      <c r="H11" s="10">
        <v>4</v>
      </c>
      <c r="I11" s="47">
        <f t="shared" si="2"/>
        <v>993.54838709677415</v>
      </c>
      <c r="J11" s="62">
        <f t="shared" ref="J11:J37" si="3">SUM(I11+C11+$J$3)</f>
        <v>16538.709677419356</v>
      </c>
      <c r="K11" s="63"/>
    </row>
    <row r="12" spans="1:11" ht="22.2" x14ac:dyDescent="0.45">
      <c r="A12" s="10">
        <v>5</v>
      </c>
      <c r="B12" s="48">
        <f t="shared" si="0"/>
        <v>8143.5483870967746</v>
      </c>
      <c r="C12" s="59">
        <f t="shared" si="1"/>
        <v>14143.548387096775</v>
      </c>
      <c r="D12" s="60"/>
      <c r="E12" s="61"/>
      <c r="H12" s="10">
        <v>5</v>
      </c>
      <c r="I12" s="47">
        <f t="shared" si="2"/>
        <v>958.06451612903231</v>
      </c>
      <c r="J12" s="62">
        <f t="shared" si="3"/>
        <v>16201.612903225807</v>
      </c>
      <c r="K12" s="63"/>
    </row>
    <row r="13" spans="1:11" ht="22.2" x14ac:dyDescent="0.45">
      <c r="A13" s="10">
        <v>6</v>
      </c>
      <c r="B13" s="48">
        <f t="shared" si="0"/>
        <v>7841.9354838709678</v>
      </c>
      <c r="C13" s="59">
        <f t="shared" si="1"/>
        <v>13841.935483870968</v>
      </c>
      <c r="D13" s="60"/>
      <c r="E13" s="61"/>
      <c r="H13" s="10">
        <v>6</v>
      </c>
      <c r="I13" s="47">
        <f t="shared" si="2"/>
        <v>922.58064516129036</v>
      </c>
      <c r="J13" s="62">
        <f t="shared" si="3"/>
        <v>15864.516129032258</v>
      </c>
      <c r="K13" s="63"/>
    </row>
    <row r="14" spans="1:11" ht="22.2" x14ac:dyDescent="0.45">
      <c r="A14" s="10">
        <v>7</v>
      </c>
      <c r="B14" s="48">
        <f t="shared" si="0"/>
        <v>7540.322580645161</v>
      </c>
      <c r="C14" s="59">
        <f t="shared" si="1"/>
        <v>13540.322580645161</v>
      </c>
      <c r="D14" s="60"/>
      <c r="E14" s="61"/>
      <c r="H14" s="10">
        <v>7</v>
      </c>
      <c r="I14" s="47">
        <f t="shared" si="2"/>
        <v>887.0967741935483</v>
      </c>
      <c r="J14" s="62">
        <f t="shared" si="3"/>
        <v>15527.419354838708</v>
      </c>
      <c r="K14" s="63"/>
    </row>
    <row r="15" spans="1:11" ht="22.2" x14ac:dyDescent="0.45">
      <c r="A15" s="10">
        <v>8</v>
      </c>
      <c r="B15" s="48">
        <f t="shared" si="0"/>
        <v>7238.7096774193542</v>
      </c>
      <c r="C15" s="59">
        <f t="shared" si="1"/>
        <v>13238.709677419354</v>
      </c>
      <c r="D15" s="60"/>
      <c r="E15" s="61"/>
      <c r="H15" s="10">
        <v>8</v>
      </c>
      <c r="I15" s="47">
        <f t="shared" si="2"/>
        <v>851.61290322580646</v>
      </c>
      <c r="J15" s="62">
        <f t="shared" si="3"/>
        <v>15190.322580645161</v>
      </c>
      <c r="K15" s="63"/>
    </row>
    <row r="16" spans="1:11" ht="22.2" x14ac:dyDescent="0.45">
      <c r="A16" s="10">
        <v>9</v>
      </c>
      <c r="B16" s="48">
        <f t="shared" si="0"/>
        <v>6937.0967741935483</v>
      </c>
      <c r="C16" s="59">
        <f t="shared" si="1"/>
        <v>12937.096774193549</v>
      </c>
      <c r="D16" s="60"/>
      <c r="E16" s="61"/>
      <c r="H16" s="10">
        <v>9</v>
      </c>
      <c r="I16" s="47">
        <f t="shared" si="2"/>
        <v>816.12903225806451</v>
      </c>
      <c r="J16" s="62">
        <f t="shared" si="3"/>
        <v>14853.225806451614</v>
      </c>
      <c r="K16" s="63"/>
    </row>
    <row r="17" spans="1:11" ht="22.2" x14ac:dyDescent="0.45">
      <c r="A17" s="10">
        <v>10</v>
      </c>
      <c r="B17" s="48">
        <f t="shared" si="0"/>
        <v>6635.4838709677424</v>
      </c>
      <c r="C17" s="59">
        <f t="shared" si="1"/>
        <v>12635.483870967742</v>
      </c>
      <c r="D17" s="60"/>
      <c r="E17" s="61"/>
      <c r="H17" s="10">
        <v>10</v>
      </c>
      <c r="I17" s="47">
        <f t="shared" si="2"/>
        <v>780.64516129032268</v>
      </c>
      <c r="J17" s="62">
        <f t="shared" si="3"/>
        <v>14516.129032258064</v>
      </c>
      <c r="K17" s="63"/>
    </row>
    <row r="18" spans="1:11" ht="22.2" x14ac:dyDescent="0.45">
      <c r="A18" s="10">
        <v>11</v>
      </c>
      <c r="B18" s="48">
        <f t="shared" si="0"/>
        <v>6333.8709677419347</v>
      </c>
      <c r="C18" s="59">
        <f t="shared" si="1"/>
        <v>12333.870967741936</v>
      </c>
      <c r="D18" s="60"/>
      <c r="E18" s="61"/>
      <c r="H18" s="10">
        <v>11</v>
      </c>
      <c r="I18" s="47">
        <f t="shared" si="2"/>
        <v>745.16129032258061</v>
      </c>
      <c r="J18" s="62">
        <f t="shared" si="3"/>
        <v>14179.032258064517</v>
      </c>
      <c r="K18" s="63"/>
    </row>
    <row r="19" spans="1:11" ht="22.2" x14ac:dyDescent="0.45">
      <c r="A19" s="10">
        <v>12</v>
      </c>
      <c r="B19" s="48">
        <f t="shared" si="0"/>
        <v>6032.2580645161288</v>
      </c>
      <c r="C19" s="59">
        <f t="shared" si="1"/>
        <v>12032.258064516129</v>
      </c>
      <c r="D19" s="60"/>
      <c r="E19" s="61"/>
      <c r="H19" s="10">
        <v>12</v>
      </c>
      <c r="I19" s="47">
        <f t="shared" si="2"/>
        <v>709.67741935483866</v>
      </c>
      <c r="J19" s="62">
        <f t="shared" si="3"/>
        <v>13841.935483870968</v>
      </c>
      <c r="K19" s="63"/>
    </row>
    <row r="20" spans="1:11" ht="22.2" x14ac:dyDescent="0.45">
      <c r="A20" s="10">
        <v>13</v>
      </c>
      <c r="B20" s="48">
        <f t="shared" si="0"/>
        <v>5730.6451612903229</v>
      </c>
      <c r="C20" s="59">
        <f t="shared" si="1"/>
        <v>11730.645161290322</v>
      </c>
      <c r="D20" s="60"/>
      <c r="E20" s="61"/>
      <c r="H20" s="10">
        <v>13</v>
      </c>
      <c r="I20" s="47">
        <f t="shared" si="2"/>
        <v>674.19354838709683</v>
      </c>
      <c r="J20" s="62">
        <f t="shared" si="3"/>
        <v>13504.838709677419</v>
      </c>
      <c r="K20" s="63"/>
    </row>
    <row r="21" spans="1:11" ht="22.2" x14ac:dyDescent="0.45">
      <c r="A21" s="10">
        <v>14</v>
      </c>
      <c r="B21" s="48">
        <f t="shared" si="0"/>
        <v>5429.0322580645161</v>
      </c>
      <c r="C21" s="59">
        <f t="shared" si="1"/>
        <v>11429.032258064515</v>
      </c>
      <c r="D21" s="60"/>
      <c r="E21" s="61"/>
      <c r="H21" s="10">
        <v>14</v>
      </c>
      <c r="I21" s="47">
        <f t="shared" si="2"/>
        <v>638.70967741935488</v>
      </c>
      <c r="J21" s="62">
        <f t="shared" si="3"/>
        <v>13167.741935483869</v>
      </c>
      <c r="K21" s="63"/>
    </row>
    <row r="22" spans="1:11" ht="22.2" x14ac:dyDescent="0.45">
      <c r="A22" s="10">
        <v>15</v>
      </c>
      <c r="B22" s="48">
        <f t="shared" si="0"/>
        <v>5127.4193548387093</v>
      </c>
      <c r="C22" s="59">
        <f t="shared" si="1"/>
        <v>11127.419354838708</v>
      </c>
      <c r="D22" s="60"/>
      <c r="E22" s="61"/>
      <c r="H22" s="10">
        <v>15</v>
      </c>
      <c r="I22" s="47">
        <f t="shared" si="2"/>
        <v>603.22580645161281</v>
      </c>
      <c r="J22" s="62">
        <f t="shared" si="3"/>
        <v>12830.645161290322</v>
      </c>
      <c r="K22" s="63"/>
    </row>
    <row r="23" spans="1:11" ht="22.2" x14ac:dyDescent="0.45">
      <c r="A23" s="10">
        <v>16</v>
      </c>
      <c r="B23" s="48">
        <f t="shared" si="0"/>
        <v>4825.8064516129034</v>
      </c>
      <c r="C23" s="59">
        <f t="shared" si="1"/>
        <v>10825.806451612903</v>
      </c>
      <c r="D23" s="60"/>
      <c r="E23" s="61"/>
      <c r="H23" s="10">
        <v>16</v>
      </c>
      <c r="I23" s="47">
        <f t="shared" si="2"/>
        <v>567.74193548387098</v>
      </c>
      <c r="J23" s="62">
        <f t="shared" si="3"/>
        <v>12493.548387096775</v>
      </c>
      <c r="K23" s="63"/>
    </row>
    <row r="24" spans="1:11" ht="22.2" x14ac:dyDescent="0.45">
      <c r="A24" s="10">
        <v>17</v>
      </c>
      <c r="B24" s="48">
        <f t="shared" si="0"/>
        <v>4524.1935483870966</v>
      </c>
      <c r="C24" s="59">
        <f t="shared" si="1"/>
        <v>10524.193548387097</v>
      </c>
      <c r="D24" s="60"/>
      <c r="E24" s="61"/>
      <c r="H24" s="10">
        <v>17</v>
      </c>
      <c r="I24" s="47">
        <f t="shared" si="2"/>
        <v>532.25806451612902</v>
      </c>
      <c r="J24" s="62">
        <f t="shared" si="3"/>
        <v>12156.451612903225</v>
      </c>
      <c r="K24" s="63"/>
    </row>
    <row r="25" spans="1:11" ht="22.2" x14ac:dyDescent="0.45">
      <c r="A25" s="10">
        <v>18</v>
      </c>
      <c r="B25" s="48">
        <f t="shared" si="0"/>
        <v>4222.5806451612898</v>
      </c>
      <c r="C25" s="59">
        <f t="shared" si="1"/>
        <v>10222.58064516129</v>
      </c>
      <c r="D25" s="60"/>
      <c r="E25" s="61"/>
      <c r="H25" s="10">
        <v>18</v>
      </c>
      <c r="I25" s="47">
        <f t="shared" si="2"/>
        <v>496.77419354838707</v>
      </c>
      <c r="J25" s="62">
        <f t="shared" si="3"/>
        <v>11819.354838709676</v>
      </c>
      <c r="K25" s="63"/>
    </row>
    <row r="26" spans="1:11" ht="22.2" x14ac:dyDescent="0.45">
      <c r="A26" s="10">
        <v>19</v>
      </c>
      <c r="B26" s="48">
        <f t="shared" si="0"/>
        <v>3920.9677419354839</v>
      </c>
      <c r="C26" s="59">
        <f t="shared" si="1"/>
        <v>9920.9677419354848</v>
      </c>
      <c r="D26" s="60"/>
      <c r="E26" s="61"/>
      <c r="H26" s="10">
        <v>19</v>
      </c>
      <c r="I26" s="47">
        <f t="shared" si="2"/>
        <v>461.29032258064518</v>
      </c>
      <c r="J26" s="62">
        <f t="shared" si="3"/>
        <v>11482.258064516131</v>
      </c>
      <c r="K26" s="63"/>
    </row>
    <row r="27" spans="1:11" ht="22.2" x14ac:dyDescent="0.45">
      <c r="A27" s="10">
        <v>20</v>
      </c>
      <c r="B27" s="48">
        <f t="shared" si="0"/>
        <v>3619.3548387096771</v>
      </c>
      <c r="C27" s="59">
        <f t="shared" si="1"/>
        <v>9619.354838709678</v>
      </c>
      <c r="D27" s="60"/>
      <c r="E27" s="61"/>
      <c r="H27" s="10">
        <v>20</v>
      </c>
      <c r="I27" s="47">
        <f t="shared" si="2"/>
        <v>425.80645161290323</v>
      </c>
      <c r="J27" s="62">
        <f t="shared" si="3"/>
        <v>11145.161290322581</v>
      </c>
      <c r="K27" s="63"/>
    </row>
    <row r="28" spans="1:11" ht="22.2" x14ac:dyDescent="0.45">
      <c r="A28" s="10">
        <v>21</v>
      </c>
      <c r="B28" s="48">
        <f t="shared" si="0"/>
        <v>3317.7419354838712</v>
      </c>
      <c r="C28" s="59">
        <f t="shared" si="1"/>
        <v>9317.7419354838712</v>
      </c>
      <c r="D28" s="60"/>
      <c r="E28" s="61"/>
      <c r="H28" s="10">
        <v>21</v>
      </c>
      <c r="I28" s="47">
        <f t="shared" si="2"/>
        <v>390.32258064516134</v>
      </c>
      <c r="J28" s="62">
        <f t="shared" si="3"/>
        <v>10808.064516129032</v>
      </c>
      <c r="K28" s="63"/>
    </row>
    <row r="29" spans="1:11" ht="22.2" x14ac:dyDescent="0.45">
      <c r="A29" s="10">
        <v>22</v>
      </c>
      <c r="B29" s="48">
        <f t="shared" si="0"/>
        <v>3016.1290322580644</v>
      </c>
      <c r="C29" s="59">
        <f t="shared" si="1"/>
        <v>9016.1290322580644</v>
      </c>
      <c r="D29" s="60"/>
      <c r="E29" s="61"/>
      <c r="H29" s="10">
        <v>22</v>
      </c>
      <c r="I29" s="47">
        <f t="shared" si="2"/>
        <v>354.83870967741933</v>
      </c>
      <c r="J29" s="62">
        <f t="shared" si="3"/>
        <v>10470.967741935483</v>
      </c>
      <c r="K29" s="63"/>
    </row>
    <row r="30" spans="1:11" ht="22.2" x14ac:dyDescent="0.45">
      <c r="A30" s="10">
        <v>23</v>
      </c>
      <c r="B30" s="48">
        <f t="shared" si="0"/>
        <v>2714.516129032258</v>
      </c>
      <c r="C30" s="59">
        <f t="shared" si="1"/>
        <v>8714.5161290322576</v>
      </c>
      <c r="D30" s="60"/>
      <c r="E30" s="61"/>
      <c r="H30" s="10">
        <v>23</v>
      </c>
      <c r="I30" s="47">
        <f t="shared" si="2"/>
        <v>319.35483870967744</v>
      </c>
      <c r="J30" s="62">
        <f t="shared" si="3"/>
        <v>10133.870967741936</v>
      </c>
      <c r="K30" s="63"/>
    </row>
    <row r="31" spans="1:11" ht="22.2" x14ac:dyDescent="0.45">
      <c r="A31" s="10">
        <v>24</v>
      </c>
      <c r="B31" s="48">
        <f t="shared" si="0"/>
        <v>2412.9032258064517</v>
      </c>
      <c r="C31" s="59">
        <f t="shared" si="1"/>
        <v>8412.9032258064508</v>
      </c>
      <c r="D31" s="60"/>
      <c r="E31" s="61"/>
      <c r="H31" s="10">
        <v>24</v>
      </c>
      <c r="I31" s="47">
        <f t="shared" si="2"/>
        <v>283.87096774193549</v>
      </c>
      <c r="J31" s="62">
        <f t="shared" si="3"/>
        <v>9796.7741935483864</v>
      </c>
      <c r="K31" s="63"/>
    </row>
    <row r="32" spans="1:11" ht="22.2" x14ac:dyDescent="0.45">
      <c r="A32" s="10">
        <v>25</v>
      </c>
      <c r="B32" s="48">
        <f t="shared" si="0"/>
        <v>2111.2903225806449</v>
      </c>
      <c r="C32" s="59">
        <f t="shared" si="1"/>
        <v>8111.2903225806449</v>
      </c>
      <c r="D32" s="60"/>
      <c r="E32" s="61"/>
      <c r="H32" s="10">
        <v>25</v>
      </c>
      <c r="I32" s="47">
        <f t="shared" si="2"/>
        <v>248.38709677419354</v>
      </c>
      <c r="J32" s="62">
        <f t="shared" si="3"/>
        <v>9459.677419354839</v>
      </c>
      <c r="K32" s="63"/>
    </row>
    <row r="33" spans="1:11" ht="22.2" x14ac:dyDescent="0.45">
      <c r="A33" s="10">
        <v>26</v>
      </c>
      <c r="B33" s="48">
        <f t="shared" si="0"/>
        <v>1809.6774193548385</v>
      </c>
      <c r="C33" s="59">
        <f t="shared" si="1"/>
        <v>7809.677419354839</v>
      </c>
      <c r="D33" s="60"/>
      <c r="E33" s="61"/>
      <c r="H33" s="10">
        <v>26</v>
      </c>
      <c r="I33" s="47">
        <f t="shared" si="2"/>
        <v>212.90322580645162</v>
      </c>
      <c r="J33" s="62">
        <f t="shared" si="3"/>
        <v>9122.5806451612916</v>
      </c>
      <c r="K33" s="63"/>
    </row>
    <row r="34" spans="1:11" ht="22.2" x14ac:dyDescent="0.45">
      <c r="A34" s="10">
        <v>27</v>
      </c>
      <c r="B34" s="48">
        <f t="shared" si="0"/>
        <v>1508.0645161290322</v>
      </c>
      <c r="C34" s="59">
        <f t="shared" si="1"/>
        <v>7508.0645161290322</v>
      </c>
      <c r="D34" s="60"/>
      <c r="E34" s="61"/>
      <c r="H34" s="10">
        <v>27</v>
      </c>
      <c r="I34" s="47">
        <f t="shared" si="2"/>
        <v>177.41935483870967</v>
      </c>
      <c r="J34" s="62">
        <f t="shared" si="3"/>
        <v>8785.4838709677424</v>
      </c>
      <c r="K34" s="63"/>
    </row>
    <row r="35" spans="1:11" ht="22.2" x14ac:dyDescent="0.45">
      <c r="A35" s="10">
        <v>28</v>
      </c>
      <c r="B35" s="48">
        <f t="shared" si="0"/>
        <v>1206.4516129032259</v>
      </c>
      <c r="C35" s="59">
        <f t="shared" si="1"/>
        <v>7206.4516129032254</v>
      </c>
      <c r="D35" s="60"/>
      <c r="E35" s="61"/>
      <c r="H35" s="10">
        <v>28</v>
      </c>
      <c r="I35" s="47">
        <f t="shared" si="2"/>
        <v>141.93548387096774</v>
      </c>
      <c r="J35" s="62">
        <f t="shared" si="3"/>
        <v>8448.3870967741932</v>
      </c>
      <c r="K35" s="63"/>
    </row>
    <row r="36" spans="1:11" ht="22.2" x14ac:dyDescent="0.45">
      <c r="A36" s="10">
        <v>29</v>
      </c>
      <c r="B36" s="48">
        <f t="shared" si="0"/>
        <v>904.83870967741927</v>
      </c>
      <c r="C36" s="59">
        <f t="shared" si="1"/>
        <v>6904.8387096774195</v>
      </c>
      <c r="D36" s="60"/>
      <c r="E36" s="61"/>
      <c r="H36" s="10">
        <v>29</v>
      </c>
      <c r="I36" s="47">
        <f t="shared" si="2"/>
        <v>106.45161290322581</v>
      </c>
      <c r="J36" s="62">
        <f t="shared" si="3"/>
        <v>8111.2903225806449</v>
      </c>
      <c r="K36" s="63"/>
    </row>
    <row r="37" spans="1:11" ht="22.2" x14ac:dyDescent="0.45">
      <c r="A37" s="10">
        <v>30</v>
      </c>
      <c r="B37" s="48">
        <f t="shared" si="0"/>
        <v>603.22580645161293</v>
      </c>
      <c r="C37" s="59">
        <f t="shared" si="1"/>
        <v>6603.2258064516127</v>
      </c>
      <c r="D37" s="60"/>
      <c r="E37" s="61"/>
      <c r="H37" s="10">
        <v>30</v>
      </c>
      <c r="I37" s="47">
        <f t="shared" si="2"/>
        <v>70.967741935483872</v>
      </c>
      <c r="J37" s="62">
        <f t="shared" si="3"/>
        <v>7774.1935483870966</v>
      </c>
      <c r="K37" s="63"/>
    </row>
    <row r="38" spans="1:11" ht="22.2" x14ac:dyDescent="0.45">
      <c r="A38" s="10">
        <v>31</v>
      </c>
      <c r="B38" s="48">
        <f>((31-A38+1)/31)*$J$2</f>
        <v>301.61290322580646</v>
      </c>
      <c r="C38" s="59">
        <f t="shared" si="1"/>
        <v>6301.6129032258068</v>
      </c>
      <c r="D38" s="60"/>
      <c r="E38" s="61"/>
      <c r="H38" s="10">
        <v>31</v>
      </c>
      <c r="I38" s="47">
        <f t="shared" si="2"/>
        <v>35.483870967741936</v>
      </c>
      <c r="J38" s="62">
        <v>6393</v>
      </c>
      <c r="K38" s="63"/>
    </row>
    <row r="39" spans="1:11" x14ac:dyDescent="0.45">
      <c r="B39" s="49"/>
    </row>
  </sheetData>
  <mergeCells count="71">
    <mergeCell ref="C38:E38"/>
    <mergeCell ref="J38:K38"/>
    <mergeCell ref="C37:E37"/>
    <mergeCell ref="C34:E34"/>
    <mergeCell ref="J34:K34"/>
    <mergeCell ref="C35:E35"/>
    <mergeCell ref="J35:K35"/>
    <mergeCell ref="C36:E36"/>
    <mergeCell ref="J36:K36"/>
    <mergeCell ref="J37:K37"/>
    <mergeCell ref="C31:E31"/>
    <mergeCell ref="J31:K31"/>
    <mergeCell ref="C32:E32"/>
    <mergeCell ref="J32:K32"/>
    <mergeCell ref="C33:E33"/>
    <mergeCell ref="J33:K33"/>
    <mergeCell ref="C28:E28"/>
    <mergeCell ref="J28:K28"/>
    <mergeCell ref="C29:E29"/>
    <mergeCell ref="J29:K29"/>
    <mergeCell ref="C30:E30"/>
    <mergeCell ref="J30:K30"/>
    <mergeCell ref="C25:E25"/>
    <mergeCell ref="J25:K25"/>
    <mergeCell ref="C26:E26"/>
    <mergeCell ref="J26:K26"/>
    <mergeCell ref="C27:E27"/>
    <mergeCell ref="J27:K27"/>
    <mergeCell ref="C22:E22"/>
    <mergeCell ref="J22:K22"/>
    <mergeCell ref="C23:E23"/>
    <mergeCell ref="J23:K23"/>
    <mergeCell ref="C24:E24"/>
    <mergeCell ref="J24:K24"/>
    <mergeCell ref="C19:E19"/>
    <mergeCell ref="J19:K19"/>
    <mergeCell ref="C20:E20"/>
    <mergeCell ref="J20:K20"/>
    <mergeCell ref="C21:E21"/>
    <mergeCell ref="J21:K21"/>
    <mergeCell ref="C16:E16"/>
    <mergeCell ref="J16:K16"/>
    <mergeCell ref="C17:E17"/>
    <mergeCell ref="J17:K17"/>
    <mergeCell ref="C18:E18"/>
    <mergeCell ref="J18:K18"/>
    <mergeCell ref="C13:E13"/>
    <mergeCell ref="J13:K13"/>
    <mergeCell ref="C14:E14"/>
    <mergeCell ref="J14:K14"/>
    <mergeCell ref="C15:E15"/>
    <mergeCell ref="J15:K15"/>
    <mergeCell ref="C10:E10"/>
    <mergeCell ref="J10:K10"/>
    <mergeCell ref="C11:E11"/>
    <mergeCell ref="J11:K11"/>
    <mergeCell ref="C12:E12"/>
    <mergeCell ref="J12:K12"/>
    <mergeCell ref="C7:E7"/>
    <mergeCell ref="J7:K7"/>
    <mergeCell ref="C8:E8"/>
    <mergeCell ref="J8:K8"/>
    <mergeCell ref="C9:E9"/>
    <mergeCell ref="J9:K9"/>
    <mergeCell ref="A6:D6"/>
    <mergeCell ref="H6:K6"/>
    <mergeCell ref="D2:F2"/>
    <mergeCell ref="H2:I2"/>
    <mergeCell ref="D3:F3"/>
    <mergeCell ref="H3:I3"/>
    <mergeCell ref="D4:F4"/>
  </mergeCells>
  <phoneticPr fontId="3"/>
  <printOptions horizontalCentered="1" verticalCentered="1"/>
  <pageMargins left="0" right="0" top="0" bottom="0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5AE2-830C-4C29-BF9A-91C0FAB3FAFF}">
  <dimension ref="A1:O36"/>
  <sheetViews>
    <sheetView view="pageBreakPreview" zoomScale="85" zoomScaleNormal="100" zoomScaleSheetLayoutView="85" workbookViewId="0">
      <selection activeCell="E14" sqref="E14"/>
    </sheetView>
  </sheetViews>
  <sheetFormatPr defaultColWidth="8.796875" defaultRowHeight="18" x14ac:dyDescent="0.45"/>
  <cols>
    <col min="1" max="1" width="6.796875" style="2" customWidth="1"/>
    <col min="2" max="2" width="18.69921875" style="2" customWidth="1"/>
    <col min="3" max="3" width="13.296875" style="2" customWidth="1"/>
    <col min="4" max="4" width="3.69921875" style="2" customWidth="1"/>
    <col min="5" max="6" width="6.796875" style="2" customWidth="1"/>
    <col min="7" max="7" width="9.69921875" style="2" customWidth="1"/>
    <col min="8" max="8" width="5.69921875" style="2" customWidth="1"/>
    <col min="9" max="9" width="18.69921875" style="2" customWidth="1"/>
    <col min="10" max="10" width="12.796875" style="2" customWidth="1"/>
  </cols>
  <sheetData>
    <row r="1" spans="1:15" ht="22.2" x14ac:dyDescent="0.45">
      <c r="A1" s="1" t="s">
        <v>6</v>
      </c>
      <c r="C1" s="3"/>
      <c r="D1" s="3"/>
      <c r="E1" s="3"/>
      <c r="F1" s="3"/>
      <c r="G1" s="3"/>
      <c r="J1" s="4"/>
    </row>
    <row r="2" spans="1:15" ht="22.2" x14ac:dyDescent="0.45">
      <c r="A2" s="1"/>
      <c r="C2" s="5"/>
      <c r="D2" s="16" t="s">
        <v>7</v>
      </c>
      <c r="E2" s="16"/>
      <c r="F2" s="3"/>
      <c r="G2" s="17">
        <v>5500</v>
      </c>
      <c r="J2" s="6"/>
    </row>
    <row r="3" spans="1:15" ht="22.2" x14ac:dyDescent="0.45">
      <c r="A3" s="1"/>
      <c r="B3" s="7" t="s">
        <v>0</v>
      </c>
      <c r="C3" s="8">
        <v>7678</v>
      </c>
      <c r="D3" s="16"/>
      <c r="E3" s="16" t="s">
        <v>5</v>
      </c>
      <c r="F3" s="13"/>
      <c r="G3" s="17">
        <v>2500</v>
      </c>
      <c r="I3" s="7" t="s">
        <v>1</v>
      </c>
      <c r="J3" s="8">
        <v>1100</v>
      </c>
      <c r="O3">
        <v>5500</v>
      </c>
    </row>
    <row r="4" spans="1:15" x14ac:dyDescent="0.45">
      <c r="C4" s="9"/>
      <c r="D4" s="9"/>
      <c r="E4" s="9"/>
      <c r="F4" s="9"/>
      <c r="G4" s="9"/>
      <c r="H4" s="9"/>
      <c r="J4" s="9"/>
      <c r="O4">
        <v>1100</v>
      </c>
    </row>
    <row r="5" spans="1:15" x14ac:dyDescent="0.45">
      <c r="A5" s="10" t="s">
        <v>2</v>
      </c>
      <c r="B5" s="11" t="s">
        <v>3</v>
      </c>
      <c r="C5" s="14" t="s">
        <v>4</v>
      </c>
      <c r="H5" s="10" t="s">
        <v>2</v>
      </c>
      <c r="I5" s="11" t="s">
        <v>3</v>
      </c>
      <c r="J5" s="14" t="s">
        <v>4</v>
      </c>
    </row>
    <row r="6" spans="1:15" ht="22.2" x14ac:dyDescent="0.45">
      <c r="A6" s="10">
        <v>1</v>
      </c>
      <c r="B6" s="12">
        <f>(30/30)*C3</f>
        <v>7678</v>
      </c>
      <c r="C6" s="15">
        <f>SUM(B6+G3+$O$3)</f>
        <v>15678</v>
      </c>
      <c r="H6" s="10">
        <v>1</v>
      </c>
      <c r="I6" s="12">
        <f>(30/30)*J3</f>
        <v>1100</v>
      </c>
      <c r="J6" s="18">
        <f>SUM(I6+$O$4+C6)</f>
        <v>17878</v>
      </c>
    </row>
    <row r="7" spans="1:15" ht="22.2" x14ac:dyDescent="0.45">
      <c r="A7" s="10">
        <v>2</v>
      </c>
      <c r="B7" s="12">
        <f>(29/30)*C3</f>
        <v>7422.0666666666666</v>
      </c>
      <c r="C7" s="15">
        <f>SUM(B7+$G$3+$O$3)</f>
        <v>15422.066666666666</v>
      </c>
      <c r="H7" s="10">
        <v>2</v>
      </c>
      <c r="I7" s="12">
        <f>(29/30)*J3</f>
        <v>1063.3333333333333</v>
      </c>
      <c r="J7" s="18">
        <f>SUM(I7+$O$4+C7)</f>
        <v>17585.399999999998</v>
      </c>
    </row>
    <row r="8" spans="1:15" ht="22.2" x14ac:dyDescent="0.45">
      <c r="A8" s="10">
        <v>3</v>
      </c>
      <c r="B8" s="12">
        <f>(28/30)*C3</f>
        <v>7166.1333333333332</v>
      </c>
      <c r="C8" s="15">
        <f>SUM(B8+$G$3+$O$3)</f>
        <v>15166.133333333333</v>
      </c>
      <c r="H8" s="10">
        <v>3</v>
      </c>
      <c r="I8" s="12">
        <f>(28/30)*J3</f>
        <v>1026.6666666666667</v>
      </c>
      <c r="J8" s="18">
        <f t="shared" ref="J8:J36" si="0">SUM(I8+$O$4+C8)</f>
        <v>17292.8</v>
      </c>
    </row>
    <row r="9" spans="1:15" ht="22.2" x14ac:dyDescent="0.45">
      <c r="A9" s="10">
        <v>4</v>
      </c>
      <c r="B9" s="12">
        <f>(27/30)*C3</f>
        <v>6910.2</v>
      </c>
      <c r="C9" s="15">
        <f t="shared" ref="C9:C36" si="1">SUM(B9+$G$3+$O$3)</f>
        <v>14910.2</v>
      </c>
      <c r="H9" s="10">
        <v>4</v>
      </c>
      <c r="I9" s="12">
        <f>(27/30)*J3</f>
        <v>990</v>
      </c>
      <c r="J9" s="18">
        <f>SUM(I9+$O$4+C9)</f>
        <v>17000.2</v>
      </c>
    </row>
    <row r="10" spans="1:15" ht="22.2" x14ac:dyDescent="0.45">
      <c r="A10" s="10">
        <v>5</v>
      </c>
      <c r="B10" s="12">
        <f>(26/30)*C3</f>
        <v>6654.2666666666673</v>
      </c>
      <c r="C10" s="15">
        <f t="shared" si="1"/>
        <v>14654.266666666666</v>
      </c>
      <c r="H10" s="10">
        <v>5</v>
      </c>
      <c r="I10" s="12">
        <f>(26/30)*J3</f>
        <v>953.33333333333337</v>
      </c>
      <c r="J10" s="18">
        <f t="shared" si="0"/>
        <v>16707.599999999999</v>
      </c>
    </row>
    <row r="11" spans="1:15" ht="22.2" x14ac:dyDescent="0.45">
      <c r="A11" s="10">
        <v>6</v>
      </c>
      <c r="B11" s="12">
        <f>(25/30)*C3</f>
        <v>6398.3333333333339</v>
      </c>
      <c r="C11" s="15">
        <f t="shared" si="1"/>
        <v>14398.333333333334</v>
      </c>
      <c r="H11" s="10">
        <v>6</v>
      </c>
      <c r="I11" s="12">
        <f>(25/30)*J3</f>
        <v>916.66666666666674</v>
      </c>
      <c r="J11" s="18">
        <f t="shared" si="0"/>
        <v>16415</v>
      </c>
    </row>
    <row r="12" spans="1:15" ht="22.2" x14ac:dyDescent="0.45">
      <c r="A12" s="10">
        <v>7</v>
      </c>
      <c r="B12" s="12">
        <f>(24/30)*C3</f>
        <v>6142.4000000000005</v>
      </c>
      <c r="C12" s="15">
        <f t="shared" si="1"/>
        <v>14142.400000000001</v>
      </c>
      <c r="H12" s="10">
        <v>7</v>
      </c>
      <c r="I12" s="12">
        <f>(24/30)*J3</f>
        <v>880</v>
      </c>
      <c r="J12" s="18">
        <f t="shared" si="0"/>
        <v>16122.400000000001</v>
      </c>
    </row>
    <row r="13" spans="1:15" ht="22.2" x14ac:dyDescent="0.45">
      <c r="A13" s="10">
        <v>8</v>
      </c>
      <c r="B13" s="12">
        <f>(23/30)*C3</f>
        <v>5886.4666666666672</v>
      </c>
      <c r="C13" s="15">
        <f t="shared" si="1"/>
        <v>13886.466666666667</v>
      </c>
      <c r="H13" s="10">
        <v>8</v>
      </c>
      <c r="I13" s="12">
        <f>(23/30)*J3</f>
        <v>843.33333333333337</v>
      </c>
      <c r="J13" s="18">
        <f t="shared" si="0"/>
        <v>15829.800000000001</v>
      </c>
    </row>
    <row r="14" spans="1:15" ht="22.2" x14ac:dyDescent="0.45">
      <c r="A14" s="10">
        <v>9</v>
      </c>
      <c r="B14" s="12">
        <f>(22/30)*C3</f>
        <v>5630.5333333333328</v>
      </c>
      <c r="C14" s="15">
        <f t="shared" si="1"/>
        <v>13630.533333333333</v>
      </c>
      <c r="H14" s="10">
        <v>9</v>
      </c>
      <c r="I14" s="12">
        <f>(22/30)*J3</f>
        <v>806.66666666666663</v>
      </c>
      <c r="J14" s="18">
        <f t="shared" si="0"/>
        <v>15537.199999999999</v>
      </c>
    </row>
    <row r="15" spans="1:15" ht="22.2" x14ac:dyDescent="0.45">
      <c r="A15" s="10">
        <v>10</v>
      </c>
      <c r="B15" s="12">
        <f>(21/30)*C3</f>
        <v>5374.5999999999995</v>
      </c>
      <c r="C15" s="15">
        <f t="shared" si="1"/>
        <v>13374.599999999999</v>
      </c>
      <c r="H15" s="10">
        <v>10</v>
      </c>
      <c r="I15" s="12">
        <f>(21/30)*J3</f>
        <v>770</v>
      </c>
      <c r="J15" s="18">
        <f t="shared" si="0"/>
        <v>15244.599999999999</v>
      </c>
    </row>
    <row r="16" spans="1:15" ht="22.2" x14ac:dyDescent="0.45">
      <c r="A16" s="10">
        <v>11</v>
      </c>
      <c r="B16" s="12">
        <f>(20/30)*C3</f>
        <v>5118.6666666666661</v>
      </c>
      <c r="C16" s="15">
        <f t="shared" si="1"/>
        <v>13118.666666666666</v>
      </c>
      <c r="H16" s="10">
        <v>11</v>
      </c>
      <c r="I16" s="12">
        <f>(20/30)*J3</f>
        <v>733.33333333333326</v>
      </c>
      <c r="J16" s="18">
        <f t="shared" si="0"/>
        <v>14952</v>
      </c>
    </row>
    <row r="17" spans="1:10" ht="22.2" x14ac:dyDescent="0.45">
      <c r="A17" s="10">
        <v>12</v>
      </c>
      <c r="B17" s="12">
        <f>(19/30)*C3</f>
        <v>4862.7333333333327</v>
      </c>
      <c r="C17" s="15">
        <f t="shared" si="1"/>
        <v>12862.733333333334</v>
      </c>
      <c r="H17" s="10">
        <v>12</v>
      </c>
      <c r="I17" s="12">
        <f>(19/30)*J3</f>
        <v>696.66666666666663</v>
      </c>
      <c r="J17" s="18">
        <f t="shared" si="0"/>
        <v>14659.4</v>
      </c>
    </row>
    <row r="18" spans="1:10" ht="22.2" x14ac:dyDescent="0.45">
      <c r="A18" s="10">
        <v>13</v>
      </c>
      <c r="B18" s="12">
        <f>(18/30)*C3</f>
        <v>4606.8</v>
      </c>
      <c r="C18" s="15">
        <f t="shared" si="1"/>
        <v>12606.8</v>
      </c>
      <c r="H18" s="10">
        <v>13</v>
      </c>
      <c r="I18" s="12">
        <f>(18/30)*J3</f>
        <v>660</v>
      </c>
      <c r="J18" s="18">
        <f t="shared" si="0"/>
        <v>14366.8</v>
      </c>
    </row>
    <row r="19" spans="1:10" ht="22.2" x14ac:dyDescent="0.45">
      <c r="A19" s="10">
        <v>14</v>
      </c>
      <c r="B19" s="12">
        <f>(17/30)*C3</f>
        <v>4350.8666666666668</v>
      </c>
      <c r="C19" s="15">
        <f t="shared" si="1"/>
        <v>12350.866666666667</v>
      </c>
      <c r="H19" s="10">
        <v>14</v>
      </c>
      <c r="I19" s="12">
        <f>(17/30)*J3</f>
        <v>623.33333333333337</v>
      </c>
      <c r="J19" s="18">
        <f t="shared" si="0"/>
        <v>14074.2</v>
      </c>
    </row>
    <row r="20" spans="1:10" ht="22.2" x14ac:dyDescent="0.45">
      <c r="A20" s="10">
        <v>15</v>
      </c>
      <c r="B20" s="12">
        <f>(16/30)*C3</f>
        <v>4094.9333333333334</v>
      </c>
      <c r="C20" s="15">
        <f t="shared" si="1"/>
        <v>12094.933333333334</v>
      </c>
      <c r="H20" s="10">
        <v>15</v>
      </c>
      <c r="I20" s="12">
        <f>(16/30)*J3</f>
        <v>586.66666666666663</v>
      </c>
      <c r="J20" s="18">
        <f t="shared" si="0"/>
        <v>13781.6</v>
      </c>
    </row>
    <row r="21" spans="1:10" ht="22.2" x14ac:dyDescent="0.45">
      <c r="A21" s="10">
        <v>16</v>
      </c>
      <c r="B21" s="12">
        <f>(15/30)*C3</f>
        <v>3839</v>
      </c>
      <c r="C21" s="15">
        <f t="shared" si="1"/>
        <v>11839</v>
      </c>
      <c r="H21" s="10">
        <v>16</v>
      </c>
      <c r="I21" s="12">
        <f>(15/30)*J3</f>
        <v>550</v>
      </c>
      <c r="J21" s="18">
        <f t="shared" si="0"/>
        <v>13489</v>
      </c>
    </row>
    <row r="22" spans="1:10" ht="22.2" x14ac:dyDescent="0.45">
      <c r="A22" s="10">
        <v>17</v>
      </c>
      <c r="B22" s="12">
        <f>(14/30)*C3</f>
        <v>3583.0666666666666</v>
      </c>
      <c r="C22" s="15">
        <f>SUM(B22+$G$3+$O$3)</f>
        <v>11583.066666666666</v>
      </c>
      <c r="H22" s="10">
        <v>17</v>
      </c>
      <c r="I22" s="12">
        <f>(14/30)*J3</f>
        <v>513.33333333333337</v>
      </c>
      <c r="J22" s="18">
        <f t="shared" si="0"/>
        <v>13196.4</v>
      </c>
    </row>
    <row r="23" spans="1:10" ht="22.2" x14ac:dyDescent="0.45">
      <c r="A23" s="10">
        <v>18</v>
      </c>
      <c r="B23" s="12">
        <f>(13/30)*C3</f>
        <v>3327.1333333333337</v>
      </c>
      <c r="C23" s="15">
        <f t="shared" si="1"/>
        <v>11327.133333333333</v>
      </c>
      <c r="H23" s="10">
        <v>18</v>
      </c>
      <c r="I23" s="12">
        <f>(13/30)*J3</f>
        <v>476.66666666666669</v>
      </c>
      <c r="J23" s="18">
        <f t="shared" si="0"/>
        <v>12903.8</v>
      </c>
    </row>
    <row r="24" spans="1:10" ht="22.2" x14ac:dyDescent="0.45">
      <c r="A24" s="10">
        <v>19</v>
      </c>
      <c r="B24" s="12">
        <f>(12/30)*C3</f>
        <v>3071.2000000000003</v>
      </c>
      <c r="C24" s="15">
        <f t="shared" si="1"/>
        <v>11071.2</v>
      </c>
      <c r="H24" s="10">
        <v>19</v>
      </c>
      <c r="I24" s="12">
        <f>(12/30)*J3</f>
        <v>440</v>
      </c>
      <c r="J24" s="18">
        <f t="shared" si="0"/>
        <v>12611.2</v>
      </c>
    </row>
    <row r="25" spans="1:10" ht="22.2" x14ac:dyDescent="0.45">
      <c r="A25" s="10">
        <v>20</v>
      </c>
      <c r="B25" s="12">
        <f>(11/30)*C3</f>
        <v>2815.2666666666664</v>
      </c>
      <c r="C25" s="15">
        <f t="shared" si="1"/>
        <v>10815.266666666666</v>
      </c>
      <c r="H25" s="10">
        <v>20</v>
      </c>
      <c r="I25" s="12">
        <f>(11/30)*J3</f>
        <v>403.33333333333331</v>
      </c>
      <c r="J25" s="18">
        <f t="shared" si="0"/>
        <v>12318.6</v>
      </c>
    </row>
    <row r="26" spans="1:10" ht="22.2" x14ac:dyDescent="0.45">
      <c r="A26" s="10">
        <v>21</v>
      </c>
      <c r="B26" s="12">
        <f>(10/30)*C3</f>
        <v>2559.333333333333</v>
      </c>
      <c r="C26" s="15">
        <f t="shared" si="1"/>
        <v>10559.333333333332</v>
      </c>
      <c r="H26" s="10">
        <v>21</v>
      </c>
      <c r="I26" s="12">
        <f>(10/30)*J3</f>
        <v>366.66666666666663</v>
      </c>
      <c r="J26" s="18">
        <f t="shared" si="0"/>
        <v>12025.999999999998</v>
      </c>
    </row>
    <row r="27" spans="1:10" ht="22.2" x14ac:dyDescent="0.45">
      <c r="A27" s="10">
        <v>22</v>
      </c>
      <c r="B27" s="12">
        <f>(9/30)*C3</f>
        <v>2303.4</v>
      </c>
      <c r="C27" s="15">
        <f t="shared" si="1"/>
        <v>10303.4</v>
      </c>
      <c r="H27" s="10">
        <v>22</v>
      </c>
      <c r="I27" s="12">
        <f>(9/30)*J3</f>
        <v>330</v>
      </c>
      <c r="J27" s="18">
        <f t="shared" si="0"/>
        <v>11733.4</v>
      </c>
    </row>
    <row r="28" spans="1:10" ht="22.2" x14ac:dyDescent="0.45">
      <c r="A28" s="10">
        <v>23</v>
      </c>
      <c r="B28" s="12">
        <f>(8/30)*C3</f>
        <v>2047.4666666666667</v>
      </c>
      <c r="C28" s="15">
        <f t="shared" si="1"/>
        <v>10047.466666666667</v>
      </c>
      <c r="H28" s="10">
        <v>23</v>
      </c>
      <c r="I28" s="12">
        <f>(8/30)*J3</f>
        <v>293.33333333333331</v>
      </c>
      <c r="J28" s="18">
        <f t="shared" si="0"/>
        <v>11440.800000000001</v>
      </c>
    </row>
    <row r="29" spans="1:10" ht="22.2" x14ac:dyDescent="0.45">
      <c r="A29" s="10">
        <v>24</v>
      </c>
      <c r="B29" s="12">
        <f>(7/30)*C3</f>
        <v>1791.5333333333333</v>
      </c>
      <c r="C29" s="15">
        <f t="shared" si="1"/>
        <v>9791.5333333333328</v>
      </c>
      <c r="H29" s="10">
        <v>24</v>
      </c>
      <c r="I29" s="12">
        <f>(7/30)*J3</f>
        <v>256.66666666666669</v>
      </c>
      <c r="J29" s="18">
        <f t="shared" si="0"/>
        <v>11148.199999999999</v>
      </c>
    </row>
    <row r="30" spans="1:10" ht="22.2" x14ac:dyDescent="0.45">
      <c r="A30" s="10">
        <v>25</v>
      </c>
      <c r="B30" s="12">
        <f>(6/30)*C3</f>
        <v>1535.6000000000001</v>
      </c>
      <c r="C30" s="15">
        <f t="shared" si="1"/>
        <v>9535.6</v>
      </c>
      <c r="H30" s="10">
        <v>25</v>
      </c>
      <c r="I30" s="12">
        <f>(6/30)*J3</f>
        <v>220</v>
      </c>
      <c r="J30" s="18">
        <f t="shared" si="0"/>
        <v>10855.6</v>
      </c>
    </row>
    <row r="31" spans="1:10" ht="22.2" x14ac:dyDescent="0.45">
      <c r="A31" s="10">
        <v>26</v>
      </c>
      <c r="B31" s="12">
        <f>(5/30)*C3</f>
        <v>1279.6666666666665</v>
      </c>
      <c r="C31" s="15">
        <f t="shared" si="1"/>
        <v>9279.6666666666661</v>
      </c>
      <c r="H31" s="10">
        <v>26</v>
      </c>
      <c r="I31" s="12">
        <f>(5/30)*J3</f>
        <v>183.33333333333331</v>
      </c>
      <c r="J31" s="18">
        <f t="shared" si="0"/>
        <v>10563</v>
      </c>
    </row>
    <row r="32" spans="1:10" ht="22.2" x14ac:dyDescent="0.45">
      <c r="A32" s="10">
        <v>27</v>
      </c>
      <c r="B32" s="12">
        <f>(4/30)*C3</f>
        <v>1023.7333333333333</v>
      </c>
      <c r="C32" s="15">
        <f t="shared" si="1"/>
        <v>9023.7333333333336</v>
      </c>
      <c r="H32" s="10">
        <v>27</v>
      </c>
      <c r="I32" s="12">
        <f>(4/30)*J3</f>
        <v>146.66666666666666</v>
      </c>
      <c r="J32" s="18">
        <f t="shared" si="0"/>
        <v>10270.4</v>
      </c>
    </row>
    <row r="33" spans="1:10" ht="22.2" x14ac:dyDescent="0.45">
      <c r="A33" s="10">
        <v>28</v>
      </c>
      <c r="B33" s="12">
        <f>(3/30)*C3</f>
        <v>767.80000000000007</v>
      </c>
      <c r="C33" s="15">
        <f t="shared" si="1"/>
        <v>8767.7999999999993</v>
      </c>
      <c r="H33" s="10">
        <v>28</v>
      </c>
      <c r="I33" s="12">
        <f>(3/30)*J3</f>
        <v>110</v>
      </c>
      <c r="J33" s="18">
        <f t="shared" si="0"/>
        <v>9977.7999999999993</v>
      </c>
    </row>
    <row r="34" spans="1:10" ht="22.2" x14ac:dyDescent="0.45">
      <c r="A34" s="10">
        <v>29</v>
      </c>
      <c r="B34" s="12">
        <f>(2/30)*C3</f>
        <v>511.86666666666667</v>
      </c>
      <c r="C34" s="15">
        <f t="shared" si="1"/>
        <v>8511.8666666666668</v>
      </c>
      <c r="H34" s="10">
        <v>29</v>
      </c>
      <c r="I34" s="12">
        <f>(2/30)*J3</f>
        <v>73.333333333333329</v>
      </c>
      <c r="J34" s="18">
        <f t="shared" si="0"/>
        <v>9685.2000000000007</v>
      </c>
    </row>
    <row r="35" spans="1:10" ht="22.2" x14ac:dyDescent="0.45">
      <c r="A35" s="10">
        <v>30</v>
      </c>
      <c r="B35" s="12">
        <f>(1/30)*C3</f>
        <v>255.93333333333334</v>
      </c>
      <c r="C35" s="15">
        <f t="shared" si="1"/>
        <v>8255.9333333333343</v>
      </c>
      <c r="H35" s="10">
        <v>30</v>
      </c>
      <c r="I35" s="12">
        <f>(1/30)*J3</f>
        <v>36.666666666666664</v>
      </c>
      <c r="J35" s="18">
        <f t="shared" si="0"/>
        <v>9392.6</v>
      </c>
    </row>
    <row r="36" spans="1:10" ht="22.2" x14ac:dyDescent="0.45">
      <c r="A36" s="10">
        <v>31</v>
      </c>
      <c r="B36" s="12">
        <f>(1/31)*C3</f>
        <v>247.67741935483869</v>
      </c>
      <c r="C36" s="15">
        <f t="shared" si="1"/>
        <v>8247.677419354839</v>
      </c>
      <c r="H36" s="10">
        <v>31</v>
      </c>
      <c r="I36" s="12">
        <f>(1/31)*J3</f>
        <v>35.483870967741936</v>
      </c>
      <c r="J36" s="18">
        <f t="shared" si="0"/>
        <v>9383.1612903225814</v>
      </c>
    </row>
  </sheetData>
  <phoneticPr fontId="3"/>
  <printOptions horizontalCentered="1" verticalCentered="1"/>
  <pageMargins left="0" right="0" top="0" bottom="0" header="0" footer="0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28Ver</vt:lpstr>
      <vt:lpstr>29Ver (日割り料金要確認) </vt:lpstr>
      <vt:lpstr>30Ver (日割り料金要確認)</vt:lpstr>
      <vt:lpstr>31Ver (日割り料金要確認) </vt:lpstr>
      <vt:lpstr>（元）30ver</vt:lpstr>
      <vt:lpstr>'（元）30ver'!Print_Area</vt:lpstr>
      <vt:lpstr>'28Ver'!Print_Area</vt:lpstr>
      <vt:lpstr>'29Ver (日割り料金要確認) '!Print_Area</vt:lpstr>
      <vt:lpstr>'30Ver (日割り料金要確認)'!Print_Area</vt:lpstr>
      <vt:lpstr>'31Ver (日割り料金要確認)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ANYTIME</dc:creator>
  <cp:lastModifiedBy>ANYTIME</cp:lastModifiedBy>
  <cp:lastPrinted>2025-10-30T09:30:39Z</cp:lastPrinted>
  <dcterms:created xsi:type="dcterms:W3CDTF">2021-10-02T07:53:18Z</dcterms:created>
  <dcterms:modified xsi:type="dcterms:W3CDTF">2025-12-17T05:21:38Z</dcterms:modified>
</cp:coreProperties>
</file>